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2000" windowHeight="6372" tabRatio="823" activeTab="0"/>
  </bookViews>
  <sheets>
    <sheet name="1" sheetId="1" r:id="rId1"/>
    <sheet name="2" sheetId="2" r:id="rId2"/>
    <sheet name="2a" sheetId="3" r:id="rId3"/>
    <sheet name="2b" sheetId="4" r:id="rId4"/>
    <sheet name="3" sheetId="5" r:id="rId5"/>
    <sheet name="5 " sheetId="6" r:id="rId6"/>
    <sheet name="5.a" sheetId="7" r:id="rId7"/>
    <sheet name="5.b" sheetId="8" r:id="rId8"/>
    <sheet name="5.c" sheetId="9" r:id="rId9"/>
    <sheet name="5.d" sheetId="10" r:id="rId10"/>
    <sheet name="6" sheetId="11" r:id="rId11"/>
    <sheet name="7" sheetId="12" r:id="rId12"/>
    <sheet name="8"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 name="Přehled majetku a jeho vývoj" sheetId="24" state="hidden" r:id="rId24"/>
  </sheets>
  <definedNames>
    <definedName name="_xlnm.Print_Titles" localSheetId="0">'1'!$5:$5</definedName>
    <definedName name="_xlnm.Print_Titles" localSheetId="5">'5 '!$3:$5</definedName>
    <definedName name="_xlnm.Print_Area" localSheetId="0">'1'!$A$1:$E$142</definedName>
    <definedName name="_xlnm.Print_Area" localSheetId="14">'10'!$A$1:$N$64</definedName>
    <definedName name="_xlnm.Print_Area" localSheetId="15">'11'!$A$1:$L$15</definedName>
    <definedName name="_xlnm.Print_Area" localSheetId="16">'11.a'!$A$1:$C$24</definedName>
    <definedName name="_xlnm.Print_Area" localSheetId="17">'11.b'!$A$1:$C$35</definedName>
    <definedName name="_xlnm.Print_Area" localSheetId="18">'11.c'!$A$1:$C$21</definedName>
    <definedName name="_xlnm.Print_Area" localSheetId="19">'11.d'!$A$1:$C$27</definedName>
    <definedName name="_xlnm.Print_Area" localSheetId="20">'11.e'!$A$1:$F$27</definedName>
    <definedName name="_xlnm.Print_Area" localSheetId="21">'11.f'!$A$1:$C$26</definedName>
    <definedName name="_xlnm.Print_Area" localSheetId="22">'11.g'!$A$1:$E$30</definedName>
    <definedName name="_xlnm.Print_Area" localSheetId="1">'2'!$A$1:$E$76</definedName>
    <definedName name="_xlnm.Print_Area" localSheetId="2">'2a'!$A$1:$E$76</definedName>
    <definedName name="_xlnm.Print_Area" localSheetId="3">'2b'!$A$1:$E$76</definedName>
    <definedName name="_xlnm.Print_Area" localSheetId="5">'5 '!$A$1:$N$61</definedName>
    <definedName name="_xlnm.Print_Area" localSheetId="6">'5.a'!$A$1:$Q$45</definedName>
    <definedName name="_xlnm.Print_Area" localSheetId="7">'5.b'!$A$1:$R$48</definedName>
    <definedName name="_xlnm.Print_Area" localSheetId="8">'5.c'!$A$1:$O$31</definedName>
    <definedName name="_xlnm.Print_Area" localSheetId="10">'6'!$A$1:$F$31</definedName>
    <definedName name="_xlnm.Print_Area" localSheetId="11">'7'!$A$1:$F$32</definedName>
    <definedName name="_xlnm.Print_Area" localSheetId="12">'8'!$A$1:$X$45</definedName>
    <definedName name="_xlnm.Print_Area" localSheetId="13">'9'!$A$1:$M$31</definedName>
    <definedName name="Z_2AF6EA2A_E5C5_45EB_B6C4_875AD1E4E056_.wvu.FilterData" localSheetId="5" hidden="1">'5 '!$A$1:$I$35</definedName>
    <definedName name="Z_2AF6EA2A_E5C5_45EB_B6C4_875AD1E4E056_.wvu.PrintTitles" localSheetId="5" hidden="1">'5 '!$3:$5</definedName>
  </definedNames>
  <calcPr fullCalcOnLoad="1"/>
</workbook>
</file>

<file path=xl/comments13.xml><?xml version="1.0" encoding="utf-8"?>
<comments xmlns="http://schemas.openxmlformats.org/spreadsheetml/2006/main">
  <authors>
    <author>PŠ</author>
  </authors>
  <commentList>
    <comment ref="E6" authorId="0">
      <text>
        <r>
          <rPr>
            <b/>
            <sz val="9"/>
            <rFont val="Tahoma"/>
            <family val="2"/>
          </rPr>
          <t>PŠ:</t>
        </r>
        <r>
          <rPr>
            <sz val="9"/>
            <rFont val="Tahoma"/>
            <family val="2"/>
          </rPr>
          <t xml:space="preserve">
Škol ř. 0307.</t>
        </r>
      </text>
    </comment>
    <comment ref="I6" authorId="0">
      <text>
        <r>
          <rPr>
            <b/>
            <sz val="9"/>
            <rFont val="Tahoma"/>
            <family val="2"/>
          </rPr>
          <t>PŠ:</t>
        </r>
        <r>
          <rPr>
            <sz val="9"/>
            <rFont val="Tahoma"/>
            <family val="2"/>
          </rPr>
          <t xml:space="preserve">
Škol ř. 0306.</t>
        </r>
      </text>
    </comment>
    <comment ref="M6" authorId="0">
      <text>
        <r>
          <rPr>
            <b/>
            <sz val="9"/>
            <rFont val="Tahoma"/>
            <family val="2"/>
          </rPr>
          <t>PŠ:</t>
        </r>
        <r>
          <rPr>
            <sz val="9"/>
            <rFont val="Tahoma"/>
            <family val="2"/>
          </rPr>
          <t xml:space="preserve">
Škol ř. 0309b.</t>
        </r>
      </text>
    </comment>
    <comment ref="W10" authorId="0">
      <text>
        <r>
          <rPr>
            <b/>
            <sz val="9"/>
            <rFont val="Tahoma"/>
            <family val="2"/>
          </rPr>
          <t>PŠ:</t>
        </r>
        <r>
          <rPr>
            <sz val="9"/>
            <rFont val="Tahoma"/>
            <family val="2"/>
          </rPr>
          <t xml:space="preserve">
Škol sl. 12 ř. 0200.</t>
        </r>
      </text>
    </comment>
    <comment ref="W11" authorId="0">
      <text>
        <r>
          <rPr>
            <b/>
            <sz val="9"/>
            <rFont val="Tahoma"/>
            <family val="2"/>
          </rPr>
          <t>PŠ:</t>
        </r>
        <r>
          <rPr>
            <sz val="9"/>
            <rFont val="Tahoma"/>
            <family val="2"/>
          </rPr>
          <t xml:space="preserve">
Škol sl. 12 ř. 0207.</t>
        </r>
      </text>
    </comment>
    <comment ref="G15" authorId="0">
      <text>
        <r>
          <rPr>
            <b/>
            <sz val="9"/>
            <rFont val="Tahoma"/>
            <family val="2"/>
          </rPr>
          <t>PŠ:</t>
        </r>
        <r>
          <rPr>
            <sz val="9"/>
            <rFont val="Tahoma"/>
            <family val="2"/>
          </rPr>
          <t xml:space="preserve">
Škol sl. 12 ř. 0305.</t>
        </r>
      </text>
    </comment>
    <comment ref="H15" authorId="0">
      <text>
        <r>
          <rPr>
            <b/>
            <sz val="9"/>
            <rFont val="Tahoma"/>
            <family val="2"/>
          </rPr>
          <t>PŠ:</t>
        </r>
        <r>
          <rPr>
            <sz val="9"/>
            <rFont val="Tahoma"/>
            <family val="2"/>
          </rPr>
          <t xml:space="preserve">
Škol sl. 17 ř. 0305.</t>
        </r>
      </text>
    </comment>
    <comment ref="Q15" authorId="0">
      <text>
        <r>
          <rPr>
            <b/>
            <sz val="9"/>
            <rFont val="Tahoma"/>
            <family val="2"/>
          </rPr>
          <t>PŠ:</t>
        </r>
        <r>
          <rPr>
            <sz val="9"/>
            <rFont val="Tahoma"/>
            <family val="2"/>
          </rPr>
          <t xml:space="preserve">
Škol sl. 12 ř. 0310.</t>
        </r>
      </text>
    </comment>
    <comment ref="R15" authorId="0">
      <text>
        <r>
          <rPr>
            <b/>
            <sz val="9"/>
            <rFont val="Tahoma"/>
            <family val="2"/>
          </rPr>
          <t>PŠ:</t>
        </r>
        <r>
          <rPr>
            <sz val="9"/>
            <rFont val="Tahoma"/>
            <family val="2"/>
          </rPr>
          <t xml:space="preserve">
Škol sl. 17 ř. 0310.</t>
        </r>
      </text>
    </comment>
    <comment ref="S15" authorId="0">
      <text>
        <r>
          <rPr>
            <b/>
            <sz val="9"/>
            <rFont val="Tahoma"/>
            <family val="2"/>
          </rPr>
          <t>PŠ:</t>
        </r>
        <r>
          <rPr>
            <sz val="9"/>
            <rFont val="Tahoma"/>
            <family val="2"/>
          </rPr>
          <t xml:space="preserve">
Škol sl. 12 ř. 0308.</t>
        </r>
      </text>
    </comment>
    <comment ref="T15" authorId="0">
      <text>
        <r>
          <rPr>
            <b/>
            <sz val="9"/>
            <rFont val="Tahoma"/>
            <family val="2"/>
          </rPr>
          <t>PŠ:</t>
        </r>
        <r>
          <rPr>
            <sz val="9"/>
            <rFont val="Tahoma"/>
            <family val="2"/>
          </rPr>
          <t xml:space="preserve">
Škol sl. 17 ř. 0308.</t>
        </r>
      </text>
    </comment>
    <comment ref="U15" authorId="0">
      <text>
        <r>
          <rPr>
            <b/>
            <sz val="9"/>
            <rFont val="Tahoma"/>
            <family val="2"/>
          </rPr>
          <t>PŠ:</t>
        </r>
        <r>
          <rPr>
            <sz val="9"/>
            <rFont val="Tahoma"/>
            <family val="2"/>
          </rPr>
          <t xml:space="preserve">
Škol sl. 12 ř. 0309.</t>
        </r>
      </text>
    </comment>
    <comment ref="V15" authorId="0">
      <text>
        <r>
          <rPr>
            <b/>
            <sz val="9"/>
            <rFont val="Tahoma"/>
            <family val="2"/>
          </rPr>
          <t>PŠ:</t>
        </r>
        <r>
          <rPr>
            <sz val="9"/>
            <rFont val="Tahoma"/>
            <family val="2"/>
          </rPr>
          <t xml:space="preserve">
Škol sl. 17 ř. 0309.</t>
        </r>
      </text>
    </comment>
    <comment ref="W15" authorId="0">
      <text>
        <r>
          <rPr>
            <b/>
            <sz val="9"/>
            <rFont val="Tahoma"/>
            <family val="2"/>
          </rPr>
          <t>PŠ:</t>
        </r>
        <r>
          <rPr>
            <sz val="9"/>
            <rFont val="Tahoma"/>
            <family val="2"/>
          </rPr>
          <t xml:space="preserve">
Škol sl. 12 ř. 0311.</t>
        </r>
      </text>
    </comment>
    <comment ref="X15" authorId="0">
      <text>
        <r>
          <rPr>
            <b/>
            <sz val="9"/>
            <rFont val="Tahoma"/>
            <family val="2"/>
          </rPr>
          <t>PŠ:</t>
        </r>
        <r>
          <rPr>
            <sz val="9"/>
            <rFont val="Tahoma"/>
            <family val="2"/>
          </rPr>
          <t xml:space="preserve">
Škol sl. 17 ř. 0311.</t>
        </r>
      </text>
    </comment>
    <comment ref="E22" authorId="0">
      <text>
        <r>
          <rPr>
            <b/>
            <sz val="9"/>
            <rFont val="Tahoma"/>
            <family val="2"/>
          </rPr>
          <t>PŠ:</t>
        </r>
        <r>
          <rPr>
            <sz val="9"/>
            <rFont val="Tahoma"/>
            <family val="2"/>
          </rPr>
          <t xml:space="preserve">
Škol sl. 2b ř. 0202.</t>
        </r>
      </text>
    </comment>
    <comment ref="F22" authorId="0">
      <text>
        <r>
          <rPr>
            <b/>
            <sz val="9"/>
            <rFont val="Tahoma"/>
            <family val="2"/>
          </rPr>
          <t>PŠ:</t>
        </r>
        <r>
          <rPr>
            <sz val="9"/>
            <rFont val="Tahoma"/>
            <family val="2"/>
          </rPr>
          <t xml:space="preserve">
Škol sl. 12b ř. 0202.</t>
        </r>
      </text>
    </comment>
    <comment ref="K22" authorId="0">
      <text>
        <r>
          <rPr>
            <b/>
            <sz val="9"/>
            <rFont val="Tahoma"/>
            <family val="2"/>
          </rPr>
          <t>PŠ:</t>
        </r>
        <r>
          <rPr>
            <sz val="9"/>
            <rFont val="Tahoma"/>
            <family val="2"/>
          </rPr>
          <t xml:space="preserve">
Škol sl. 2 ř. 0202.</t>
        </r>
      </text>
    </comment>
    <comment ref="L22" authorId="0">
      <text>
        <r>
          <rPr>
            <b/>
            <sz val="9"/>
            <rFont val="Tahoma"/>
            <family val="2"/>
          </rPr>
          <t>PŠ:</t>
        </r>
        <r>
          <rPr>
            <sz val="9"/>
            <rFont val="Tahoma"/>
            <family val="2"/>
          </rPr>
          <t xml:space="preserve">
Škol sl. 12 ř. 0202.</t>
        </r>
      </text>
    </comment>
    <comment ref="E23" authorId="0">
      <text>
        <r>
          <rPr>
            <b/>
            <sz val="9"/>
            <rFont val="Tahoma"/>
            <family val="2"/>
          </rPr>
          <t>PŠ:</t>
        </r>
        <r>
          <rPr>
            <sz val="9"/>
            <rFont val="Tahoma"/>
            <family val="2"/>
          </rPr>
          <t xml:space="preserve">
Škol sl. 2b ř. 0203.</t>
        </r>
      </text>
    </comment>
    <comment ref="F23" authorId="0">
      <text>
        <r>
          <rPr>
            <b/>
            <sz val="9"/>
            <rFont val="Tahoma"/>
            <family val="2"/>
          </rPr>
          <t>PŠ:</t>
        </r>
        <r>
          <rPr>
            <sz val="9"/>
            <rFont val="Tahoma"/>
            <family val="2"/>
          </rPr>
          <t xml:space="preserve">
Škol sl. 12b ř. 0203.</t>
        </r>
      </text>
    </comment>
    <comment ref="K23" authorId="0">
      <text>
        <r>
          <rPr>
            <b/>
            <sz val="9"/>
            <rFont val="Tahoma"/>
            <family val="2"/>
          </rPr>
          <t>PŠ:</t>
        </r>
        <r>
          <rPr>
            <sz val="9"/>
            <rFont val="Tahoma"/>
            <family val="2"/>
          </rPr>
          <t xml:space="preserve">
Škol. sl. 2 ř. 0203.</t>
        </r>
      </text>
    </comment>
    <comment ref="L23" authorId="0">
      <text>
        <r>
          <rPr>
            <b/>
            <sz val="9"/>
            <rFont val="Tahoma"/>
            <family val="2"/>
          </rPr>
          <t>PŠ:</t>
        </r>
        <r>
          <rPr>
            <sz val="9"/>
            <rFont val="Tahoma"/>
            <family val="2"/>
          </rPr>
          <t xml:space="preserve">
Škol sl. 12 ř. 0203.</t>
        </r>
      </text>
    </comment>
    <comment ref="E24" authorId="0">
      <text>
        <r>
          <rPr>
            <b/>
            <sz val="9"/>
            <rFont val="Tahoma"/>
            <family val="2"/>
          </rPr>
          <t>PŠ:</t>
        </r>
        <r>
          <rPr>
            <sz val="9"/>
            <rFont val="Tahoma"/>
            <family val="2"/>
          </rPr>
          <t xml:space="preserve">
Škol sl. 2b ř. 0204.</t>
        </r>
      </text>
    </comment>
    <comment ref="F24" authorId="0">
      <text>
        <r>
          <rPr>
            <b/>
            <sz val="9"/>
            <rFont val="Tahoma"/>
            <family val="2"/>
          </rPr>
          <t>PŠ:</t>
        </r>
        <r>
          <rPr>
            <sz val="9"/>
            <rFont val="Tahoma"/>
            <family val="2"/>
          </rPr>
          <t xml:space="preserve">
Škol sl. 12b ř. 0204.</t>
        </r>
      </text>
    </comment>
    <comment ref="K24" authorId="0">
      <text>
        <r>
          <rPr>
            <b/>
            <sz val="9"/>
            <rFont val="Tahoma"/>
            <family val="2"/>
          </rPr>
          <t>PŠ:</t>
        </r>
        <r>
          <rPr>
            <sz val="9"/>
            <rFont val="Tahoma"/>
            <family val="2"/>
          </rPr>
          <t xml:space="preserve">
Škol sl. 2 ř. 0204.</t>
        </r>
      </text>
    </comment>
    <comment ref="L24" authorId="0">
      <text>
        <r>
          <rPr>
            <b/>
            <sz val="9"/>
            <rFont val="Tahoma"/>
            <family val="2"/>
          </rPr>
          <t>PŠ:</t>
        </r>
        <r>
          <rPr>
            <sz val="9"/>
            <rFont val="Tahoma"/>
            <family val="2"/>
          </rPr>
          <t xml:space="preserve">
Škol sl. 12 ř. 0204.</t>
        </r>
      </text>
    </comment>
    <comment ref="E25" authorId="0">
      <text>
        <r>
          <rPr>
            <b/>
            <sz val="9"/>
            <rFont val="Tahoma"/>
            <family val="2"/>
          </rPr>
          <t>PŠ:</t>
        </r>
        <r>
          <rPr>
            <sz val="9"/>
            <rFont val="Tahoma"/>
            <family val="2"/>
          </rPr>
          <t xml:space="preserve">
Škol sl. 2b ř. 0205.</t>
        </r>
      </text>
    </comment>
    <comment ref="F25" authorId="0">
      <text>
        <r>
          <rPr>
            <b/>
            <sz val="9"/>
            <rFont val="Tahoma"/>
            <family val="2"/>
          </rPr>
          <t>PŠ:</t>
        </r>
        <r>
          <rPr>
            <sz val="9"/>
            <rFont val="Tahoma"/>
            <family val="2"/>
          </rPr>
          <t xml:space="preserve">
Škol sl. 12b ř. 0205.</t>
        </r>
      </text>
    </comment>
    <comment ref="K25" authorId="0">
      <text>
        <r>
          <rPr>
            <b/>
            <sz val="9"/>
            <rFont val="Tahoma"/>
            <family val="2"/>
          </rPr>
          <t>PŠ:</t>
        </r>
        <r>
          <rPr>
            <sz val="9"/>
            <rFont val="Tahoma"/>
            <family val="2"/>
          </rPr>
          <t xml:space="preserve">
Škol sl. 2 ř. 0205.</t>
        </r>
      </text>
    </comment>
    <comment ref="L25" authorId="0">
      <text>
        <r>
          <rPr>
            <b/>
            <sz val="9"/>
            <rFont val="Tahoma"/>
            <family val="2"/>
          </rPr>
          <t>PŠ:</t>
        </r>
        <r>
          <rPr>
            <sz val="9"/>
            <rFont val="Tahoma"/>
            <family val="2"/>
          </rPr>
          <t xml:space="preserve">
Škol sl. 12 ř. 0205.</t>
        </r>
      </text>
    </comment>
    <comment ref="E26" authorId="0">
      <text>
        <r>
          <rPr>
            <b/>
            <sz val="9"/>
            <rFont val="Tahoma"/>
            <family val="2"/>
          </rPr>
          <t>PŠ:</t>
        </r>
        <r>
          <rPr>
            <sz val="9"/>
            <rFont val="Tahoma"/>
            <family val="2"/>
          </rPr>
          <t xml:space="preserve">
Škol sl. 2b ř. 0206.</t>
        </r>
      </text>
    </comment>
    <comment ref="F26" authorId="0">
      <text>
        <r>
          <rPr>
            <b/>
            <sz val="9"/>
            <rFont val="Tahoma"/>
            <family val="2"/>
          </rPr>
          <t>PŠ:</t>
        </r>
        <r>
          <rPr>
            <sz val="9"/>
            <rFont val="Tahoma"/>
            <family val="2"/>
          </rPr>
          <t xml:space="preserve">
Škol sl. 12b ř. 0206.</t>
        </r>
      </text>
    </comment>
    <comment ref="K26" authorId="0">
      <text>
        <r>
          <rPr>
            <b/>
            <sz val="9"/>
            <rFont val="Tahoma"/>
            <family val="2"/>
          </rPr>
          <t>PŠ:</t>
        </r>
        <r>
          <rPr>
            <sz val="9"/>
            <rFont val="Tahoma"/>
            <family val="2"/>
          </rPr>
          <t xml:space="preserve">
Škol sl. 2 ř. 0206.</t>
        </r>
      </text>
    </comment>
    <comment ref="L26" authorId="0">
      <text>
        <r>
          <rPr>
            <b/>
            <sz val="9"/>
            <rFont val="Tahoma"/>
            <family val="2"/>
          </rPr>
          <t>PŠ:</t>
        </r>
        <r>
          <rPr>
            <sz val="9"/>
            <rFont val="Tahoma"/>
            <family val="2"/>
          </rPr>
          <t xml:space="preserve">
Škol sl. 12 ř. 0206.</t>
        </r>
      </text>
    </comment>
    <comment ref="E27" authorId="0">
      <text>
        <r>
          <rPr>
            <b/>
            <sz val="9"/>
            <rFont val="Tahoma"/>
            <family val="2"/>
          </rPr>
          <t>PŠ:</t>
        </r>
        <r>
          <rPr>
            <sz val="9"/>
            <rFont val="Tahoma"/>
            <family val="2"/>
          </rPr>
          <t xml:space="preserve">
Škol sl. 2b ř. 0201.</t>
        </r>
      </text>
    </comment>
    <comment ref="F27" authorId="0">
      <text>
        <r>
          <rPr>
            <b/>
            <sz val="9"/>
            <rFont val="Tahoma"/>
            <family val="2"/>
          </rPr>
          <t>PŠ:</t>
        </r>
        <r>
          <rPr>
            <sz val="9"/>
            <rFont val="Tahoma"/>
            <family val="2"/>
          </rPr>
          <t xml:space="preserve">
Škol sl. 12b ř. 0201.</t>
        </r>
      </text>
    </comment>
    <comment ref="K27" authorId="0">
      <text>
        <r>
          <rPr>
            <b/>
            <sz val="9"/>
            <rFont val="Tahoma"/>
            <family val="2"/>
          </rPr>
          <t>PŠ:</t>
        </r>
        <r>
          <rPr>
            <sz val="9"/>
            <rFont val="Tahoma"/>
            <family val="2"/>
          </rPr>
          <t xml:space="preserve">
Škol sl. 2 ř. 0201.</t>
        </r>
      </text>
    </comment>
    <comment ref="L27" authorId="0">
      <text>
        <r>
          <rPr>
            <b/>
            <sz val="9"/>
            <rFont val="Tahoma"/>
            <family val="2"/>
          </rPr>
          <t>PŠ:</t>
        </r>
        <r>
          <rPr>
            <sz val="9"/>
            <rFont val="Tahoma"/>
            <family val="2"/>
          </rPr>
          <t xml:space="preserve">
Škol sl. 12 ř. 0201.</t>
        </r>
      </text>
    </comment>
    <comment ref="E28" authorId="0">
      <text>
        <r>
          <rPr>
            <b/>
            <sz val="9"/>
            <rFont val="Tahoma"/>
            <family val="2"/>
          </rPr>
          <t>PŠ:</t>
        </r>
        <r>
          <rPr>
            <sz val="9"/>
            <rFont val="Tahoma"/>
            <family val="2"/>
          </rPr>
          <t xml:space="preserve">
Škol sl. 2b ř. 0200.</t>
        </r>
      </text>
    </comment>
    <comment ref="F28" authorId="0">
      <text>
        <r>
          <rPr>
            <b/>
            <sz val="9"/>
            <rFont val="Tahoma"/>
            <family val="2"/>
          </rPr>
          <t>PŠ:</t>
        </r>
        <r>
          <rPr>
            <sz val="9"/>
            <rFont val="Tahoma"/>
            <family val="2"/>
          </rPr>
          <t xml:space="preserve">
Škol sl. 12b ř. 0200.</t>
        </r>
      </text>
    </comment>
    <comment ref="K28" authorId="0">
      <text>
        <r>
          <rPr>
            <b/>
            <sz val="9"/>
            <rFont val="Tahoma"/>
            <family val="2"/>
          </rPr>
          <t>PŠ:</t>
        </r>
        <r>
          <rPr>
            <sz val="9"/>
            <rFont val="Tahoma"/>
            <family val="2"/>
          </rPr>
          <t xml:space="preserve">
Škol sl. 2 ř. 0200.</t>
        </r>
      </text>
    </comment>
    <comment ref="L28" authorId="0">
      <text>
        <r>
          <rPr>
            <b/>
            <sz val="9"/>
            <rFont val="Tahoma"/>
            <family val="2"/>
          </rPr>
          <t>PŠ:</t>
        </r>
        <r>
          <rPr>
            <sz val="9"/>
            <rFont val="Tahoma"/>
            <family val="2"/>
          </rPr>
          <t xml:space="preserve">
Škol sl. 12 ř. 0200.</t>
        </r>
      </text>
    </comment>
    <comment ref="K29" authorId="0">
      <text>
        <r>
          <rPr>
            <b/>
            <sz val="9"/>
            <rFont val="Tahoma"/>
            <family val="2"/>
          </rPr>
          <t>PŠ:</t>
        </r>
        <r>
          <rPr>
            <sz val="9"/>
            <rFont val="Tahoma"/>
            <family val="2"/>
          </rPr>
          <t xml:space="preserve">
Škol sl. 2 ř. 0207.</t>
        </r>
      </text>
    </comment>
    <comment ref="L29" authorId="0">
      <text>
        <r>
          <rPr>
            <b/>
            <sz val="9"/>
            <rFont val="Tahoma"/>
            <family val="2"/>
          </rPr>
          <t>PŠ:</t>
        </r>
        <r>
          <rPr>
            <sz val="9"/>
            <rFont val="Tahoma"/>
            <family val="2"/>
          </rPr>
          <t xml:space="preserve">
Škol sl. 12 ř. 0207.</t>
        </r>
      </text>
    </comment>
    <comment ref="E33" authorId="0">
      <text>
        <r>
          <rPr>
            <b/>
            <sz val="9"/>
            <rFont val="Tahoma"/>
            <family val="2"/>
          </rPr>
          <t>PŠ:</t>
        </r>
        <r>
          <rPr>
            <sz val="9"/>
            <rFont val="Tahoma"/>
            <family val="2"/>
          </rPr>
          <t xml:space="preserve">
Škol sl. 2 ř. 0307.</t>
        </r>
      </text>
    </comment>
    <comment ref="F33" authorId="0">
      <text>
        <r>
          <rPr>
            <b/>
            <sz val="9"/>
            <rFont val="Tahoma"/>
            <family val="2"/>
          </rPr>
          <t>PŠ:</t>
        </r>
        <r>
          <rPr>
            <sz val="9"/>
            <rFont val="Tahoma"/>
            <family val="2"/>
          </rPr>
          <t xml:space="preserve">
Škol sl. 12 ř. 0307.</t>
        </r>
      </text>
    </comment>
    <comment ref="K33" authorId="0">
      <text>
        <r>
          <rPr>
            <b/>
            <sz val="9"/>
            <rFont val="Tahoma"/>
            <family val="2"/>
          </rPr>
          <t>PŠ:</t>
        </r>
        <r>
          <rPr>
            <sz val="9"/>
            <rFont val="Tahoma"/>
            <family val="2"/>
          </rPr>
          <t xml:space="preserve">
Škol sl. 2 ř. 0311.</t>
        </r>
      </text>
    </comment>
    <comment ref="L33" authorId="0">
      <text>
        <r>
          <rPr>
            <b/>
            <sz val="9"/>
            <rFont val="Tahoma"/>
            <family val="2"/>
          </rPr>
          <t>PŠ:</t>
        </r>
        <r>
          <rPr>
            <sz val="9"/>
            <rFont val="Tahoma"/>
            <family val="2"/>
          </rPr>
          <t xml:space="preserve">
Škol sl. 12 ř. 0311.</t>
        </r>
      </text>
    </comment>
    <comment ref="E49" authorId="0">
      <text>
        <r>
          <rPr>
            <b/>
            <sz val="9"/>
            <rFont val="Tahoma"/>
            <family val="2"/>
          </rPr>
          <t>PŠ:</t>
        </r>
        <r>
          <rPr>
            <sz val="9"/>
            <rFont val="Tahoma"/>
            <family val="2"/>
          </rPr>
          <t xml:space="preserve">
Škol ř. 0307.</t>
        </r>
      </text>
    </comment>
    <comment ref="I49" authorId="0">
      <text>
        <r>
          <rPr>
            <b/>
            <sz val="9"/>
            <rFont val="Tahoma"/>
            <family val="2"/>
          </rPr>
          <t>PŠ:</t>
        </r>
        <r>
          <rPr>
            <sz val="9"/>
            <rFont val="Tahoma"/>
            <family val="2"/>
          </rPr>
          <t xml:space="preserve">
Škol ř. 0306.</t>
        </r>
      </text>
    </comment>
    <comment ref="M49" authorId="0">
      <text>
        <r>
          <rPr>
            <b/>
            <sz val="9"/>
            <rFont val="Tahoma"/>
            <family val="2"/>
          </rPr>
          <t>PŠ:</t>
        </r>
        <r>
          <rPr>
            <sz val="9"/>
            <rFont val="Tahoma"/>
            <family val="2"/>
          </rPr>
          <t xml:space="preserve">
Škol ř. 0309b.</t>
        </r>
      </text>
    </comment>
    <comment ref="W53" authorId="0">
      <text>
        <r>
          <rPr>
            <b/>
            <sz val="9"/>
            <rFont val="Tahoma"/>
            <family val="2"/>
          </rPr>
          <t>PŠ:</t>
        </r>
        <r>
          <rPr>
            <sz val="9"/>
            <rFont val="Tahoma"/>
            <family val="2"/>
          </rPr>
          <t xml:space="preserve">
Škol sl. 12 ř. 0200.</t>
        </r>
      </text>
    </comment>
    <comment ref="W54" authorId="0">
      <text>
        <r>
          <rPr>
            <b/>
            <sz val="9"/>
            <rFont val="Tahoma"/>
            <family val="2"/>
          </rPr>
          <t>PŠ:</t>
        </r>
        <r>
          <rPr>
            <sz val="9"/>
            <rFont val="Tahoma"/>
            <family val="2"/>
          </rPr>
          <t xml:space="preserve">
Škol sl. 12 ř. 0207.</t>
        </r>
      </text>
    </comment>
    <comment ref="G58" authorId="0">
      <text>
        <r>
          <rPr>
            <b/>
            <sz val="9"/>
            <rFont val="Tahoma"/>
            <family val="2"/>
          </rPr>
          <t>PŠ:</t>
        </r>
        <r>
          <rPr>
            <sz val="9"/>
            <rFont val="Tahoma"/>
            <family val="2"/>
          </rPr>
          <t xml:space="preserve">
Škol sl. 12 ř. 0305.</t>
        </r>
      </text>
    </comment>
    <comment ref="H58" authorId="0">
      <text>
        <r>
          <rPr>
            <b/>
            <sz val="9"/>
            <rFont val="Tahoma"/>
            <family val="2"/>
          </rPr>
          <t>PŠ:</t>
        </r>
        <r>
          <rPr>
            <sz val="9"/>
            <rFont val="Tahoma"/>
            <family val="2"/>
          </rPr>
          <t xml:space="preserve">
Škol sl. 17 ř. 0305.</t>
        </r>
      </text>
    </comment>
    <comment ref="Q58" authorId="0">
      <text>
        <r>
          <rPr>
            <b/>
            <sz val="9"/>
            <rFont val="Tahoma"/>
            <family val="2"/>
          </rPr>
          <t>PŠ:</t>
        </r>
        <r>
          <rPr>
            <sz val="9"/>
            <rFont val="Tahoma"/>
            <family val="2"/>
          </rPr>
          <t xml:space="preserve">
Škol sl. 12 ř. 0310.</t>
        </r>
      </text>
    </comment>
    <comment ref="R58" authorId="0">
      <text>
        <r>
          <rPr>
            <b/>
            <sz val="9"/>
            <rFont val="Tahoma"/>
            <family val="2"/>
          </rPr>
          <t>PŠ:</t>
        </r>
        <r>
          <rPr>
            <sz val="9"/>
            <rFont val="Tahoma"/>
            <family val="2"/>
          </rPr>
          <t xml:space="preserve">
Škol sl. 17 ř. 0310.</t>
        </r>
      </text>
    </comment>
    <comment ref="S58" authorId="0">
      <text>
        <r>
          <rPr>
            <b/>
            <sz val="9"/>
            <rFont val="Tahoma"/>
            <family val="2"/>
          </rPr>
          <t>PŠ:</t>
        </r>
        <r>
          <rPr>
            <sz val="9"/>
            <rFont val="Tahoma"/>
            <family val="2"/>
          </rPr>
          <t xml:space="preserve">
Škol sl. 12 ř. 0308.</t>
        </r>
      </text>
    </comment>
    <comment ref="T58" authorId="0">
      <text>
        <r>
          <rPr>
            <b/>
            <sz val="9"/>
            <rFont val="Tahoma"/>
            <family val="2"/>
          </rPr>
          <t>PŠ:</t>
        </r>
        <r>
          <rPr>
            <sz val="9"/>
            <rFont val="Tahoma"/>
            <family val="2"/>
          </rPr>
          <t xml:space="preserve">
Škol sl. 17 ř. 0308.</t>
        </r>
      </text>
    </comment>
    <comment ref="U58" authorId="0">
      <text>
        <r>
          <rPr>
            <b/>
            <sz val="9"/>
            <rFont val="Tahoma"/>
            <family val="2"/>
          </rPr>
          <t>PŠ:</t>
        </r>
        <r>
          <rPr>
            <sz val="9"/>
            <rFont val="Tahoma"/>
            <family val="2"/>
          </rPr>
          <t xml:space="preserve">
Škol sl. 12 ř. 0309.</t>
        </r>
      </text>
    </comment>
    <comment ref="V58" authorId="0">
      <text>
        <r>
          <rPr>
            <b/>
            <sz val="9"/>
            <rFont val="Tahoma"/>
            <family val="2"/>
          </rPr>
          <t>PŠ:</t>
        </r>
        <r>
          <rPr>
            <sz val="9"/>
            <rFont val="Tahoma"/>
            <family val="2"/>
          </rPr>
          <t xml:space="preserve">
Škol sl. 17 ř. 0309.</t>
        </r>
      </text>
    </comment>
    <comment ref="W58" authorId="0">
      <text>
        <r>
          <rPr>
            <b/>
            <sz val="9"/>
            <rFont val="Tahoma"/>
            <family val="2"/>
          </rPr>
          <t>PŠ:</t>
        </r>
        <r>
          <rPr>
            <sz val="9"/>
            <rFont val="Tahoma"/>
            <family val="2"/>
          </rPr>
          <t xml:space="preserve">
Škol sl. 12 ř. 0311.</t>
        </r>
      </text>
    </comment>
    <comment ref="X58" authorId="0">
      <text>
        <r>
          <rPr>
            <b/>
            <sz val="9"/>
            <rFont val="Tahoma"/>
            <family val="2"/>
          </rPr>
          <t>PŠ:</t>
        </r>
        <r>
          <rPr>
            <sz val="9"/>
            <rFont val="Tahoma"/>
            <family val="2"/>
          </rPr>
          <t xml:space="preserve">
Škol sl. 17 ř. 0311.</t>
        </r>
      </text>
    </comment>
    <comment ref="K65" authorId="0">
      <text>
        <r>
          <rPr>
            <b/>
            <sz val="9"/>
            <rFont val="Tahoma"/>
            <family val="2"/>
          </rPr>
          <t>PŠ:</t>
        </r>
        <r>
          <rPr>
            <sz val="9"/>
            <rFont val="Tahoma"/>
            <family val="2"/>
          </rPr>
          <t xml:space="preserve">
Škol sl. 2 ř. 0202.</t>
        </r>
      </text>
    </comment>
    <comment ref="L65" authorId="0">
      <text>
        <r>
          <rPr>
            <b/>
            <sz val="9"/>
            <rFont val="Tahoma"/>
            <family val="2"/>
          </rPr>
          <t>PŠ:</t>
        </r>
        <r>
          <rPr>
            <sz val="9"/>
            <rFont val="Tahoma"/>
            <family val="2"/>
          </rPr>
          <t xml:space="preserve">
Škol sl. 12 ř. 0202.</t>
        </r>
      </text>
    </comment>
    <comment ref="K66" authorId="0">
      <text>
        <r>
          <rPr>
            <b/>
            <sz val="9"/>
            <rFont val="Tahoma"/>
            <family val="2"/>
          </rPr>
          <t>PŠ:</t>
        </r>
        <r>
          <rPr>
            <sz val="9"/>
            <rFont val="Tahoma"/>
            <family val="2"/>
          </rPr>
          <t xml:space="preserve">
Škol. sl. 2 ř. 0203.</t>
        </r>
      </text>
    </comment>
    <comment ref="L66" authorId="0">
      <text>
        <r>
          <rPr>
            <b/>
            <sz val="9"/>
            <rFont val="Tahoma"/>
            <family val="2"/>
          </rPr>
          <t>PŠ:</t>
        </r>
        <r>
          <rPr>
            <sz val="9"/>
            <rFont val="Tahoma"/>
            <family val="2"/>
          </rPr>
          <t xml:space="preserve">
Škol sl. 12 ř. 0203.</t>
        </r>
      </text>
    </comment>
    <comment ref="K67" authorId="0">
      <text>
        <r>
          <rPr>
            <b/>
            <sz val="9"/>
            <rFont val="Tahoma"/>
            <family val="2"/>
          </rPr>
          <t>PŠ:</t>
        </r>
        <r>
          <rPr>
            <sz val="9"/>
            <rFont val="Tahoma"/>
            <family val="2"/>
          </rPr>
          <t xml:space="preserve">
Škol sl. 2 ř. 0204.</t>
        </r>
      </text>
    </comment>
    <comment ref="L67" authorId="0">
      <text>
        <r>
          <rPr>
            <b/>
            <sz val="9"/>
            <rFont val="Tahoma"/>
            <family val="2"/>
          </rPr>
          <t>PŠ:</t>
        </r>
        <r>
          <rPr>
            <sz val="9"/>
            <rFont val="Tahoma"/>
            <family val="2"/>
          </rPr>
          <t xml:space="preserve">
Škol sl. 12 ř. 0204.</t>
        </r>
      </text>
    </comment>
    <comment ref="K68" authorId="0">
      <text>
        <r>
          <rPr>
            <b/>
            <sz val="9"/>
            <rFont val="Tahoma"/>
            <family val="2"/>
          </rPr>
          <t>PŠ:</t>
        </r>
        <r>
          <rPr>
            <sz val="9"/>
            <rFont val="Tahoma"/>
            <family val="2"/>
          </rPr>
          <t xml:space="preserve">
Škol sl. 2 ř. 0205.</t>
        </r>
      </text>
    </comment>
    <comment ref="L68" authorId="0">
      <text>
        <r>
          <rPr>
            <b/>
            <sz val="9"/>
            <rFont val="Tahoma"/>
            <family val="2"/>
          </rPr>
          <t>PŠ:</t>
        </r>
        <r>
          <rPr>
            <sz val="9"/>
            <rFont val="Tahoma"/>
            <family val="2"/>
          </rPr>
          <t xml:space="preserve">
Škol sl. 12 ř. 0205.</t>
        </r>
      </text>
    </comment>
    <comment ref="K69" authorId="0">
      <text>
        <r>
          <rPr>
            <b/>
            <sz val="9"/>
            <rFont val="Tahoma"/>
            <family val="2"/>
          </rPr>
          <t>PŠ:</t>
        </r>
        <r>
          <rPr>
            <sz val="9"/>
            <rFont val="Tahoma"/>
            <family val="2"/>
          </rPr>
          <t xml:space="preserve">
Škol sl. 2 ř. 0206.</t>
        </r>
      </text>
    </comment>
    <comment ref="L69" authorId="0">
      <text>
        <r>
          <rPr>
            <b/>
            <sz val="9"/>
            <rFont val="Tahoma"/>
            <family val="2"/>
          </rPr>
          <t>PŠ:</t>
        </r>
        <r>
          <rPr>
            <sz val="9"/>
            <rFont val="Tahoma"/>
            <family val="2"/>
          </rPr>
          <t xml:space="preserve">
Škol sl. 12 ř. 0206.</t>
        </r>
      </text>
    </comment>
    <comment ref="K70" authorId="0">
      <text>
        <r>
          <rPr>
            <b/>
            <sz val="9"/>
            <rFont val="Tahoma"/>
            <family val="2"/>
          </rPr>
          <t>PŠ:</t>
        </r>
        <r>
          <rPr>
            <sz val="9"/>
            <rFont val="Tahoma"/>
            <family val="2"/>
          </rPr>
          <t xml:space="preserve">
Škol sl. 2 ř. 0201.</t>
        </r>
      </text>
    </comment>
    <comment ref="L70" authorId="0">
      <text>
        <r>
          <rPr>
            <b/>
            <sz val="9"/>
            <rFont val="Tahoma"/>
            <family val="2"/>
          </rPr>
          <t>PŠ:</t>
        </r>
        <r>
          <rPr>
            <sz val="9"/>
            <rFont val="Tahoma"/>
            <family val="2"/>
          </rPr>
          <t xml:space="preserve">
Škol sl. 12 ř. 0201.</t>
        </r>
      </text>
    </comment>
    <comment ref="E71" authorId="0">
      <text>
        <r>
          <rPr>
            <b/>
            <sz val="9"/>
            <rFont val="Tahoma"/>
            <family val="2"/>
          </rPr>
          <t>PŠ:</t>
        </r>
        <r>
          <rPr>
            <sz val="9"/>
            <rFont val="Tahoma"/>
            <family val="2"/>
          </rPr>
          <t xml:space="preserve">
Škol sl. 2b ř. 0200.</t>
        </r>
      </text>
    </comment>
    <comment ref="F71" authorId="0">
      <text>
        <r>
          <rPr>
            <b/>
            <sz val="9"/>
            <rFont val="Tahoma"/>
            <family val="2"/>
          </rPr>
          <t>PŠ:</t>
        </r>
        <r>
          <rPr>
            <sz val="9"/>
            <rFont val="Tahoma"/>
            <family val="2"/>
          </rPr>
          <t xml:space="preserve">
Škol sl. 12b ř. 0200.</t>
        </r>
      </text>
    </comment>
    <comment ref="K71" authorId="0">
      <text>
        <r>
          <rPr>
            <b/>
            <sz val="9"/>
            <rFont val="Tahoma"/>
            <family val="2"/>
          </rPr>
          <t>PŠ:</t>
        </r>
        <r>
          <rPr>
            <sz val="9"/>
            <rFont val="Tahoma"/>
            <family val="2"/>
          </rPr>
          <t xml:space="preserve">
Škol sl. 2 ř. 0200.</t>
        </r>
      </text>
    </comment>
    <comment ref="L71" authorId="0">
      <text>
        <r>
          <rPr>
            <b/>
            <sz val="9"/>
            <rFont val="Tahoma"/>
            <family val="2"/>
          </rPr>
          <t>PŠ:</t>
        </r>
        <r>
          <rPr>
            <sz val="9"/>
            <rFont val="Tahoma"/>
            <family val="2"/>
          </rPr>
          <t xml:space="preserve">
Škol sl. 12 ř. 0200.</t>
        </r>
      </text>
    </comment>
    <comment ref="K72" authorId="0">
      <text>
        <r>
          <rPr>
            <b/>
            <sz val="9"/>
            <rFont val="Tahoma"/>
            <family val="2"/>
          </rPr>
          <t>PŠ:</t>
        </r>
        <r>
          <rPr>
            <sz val="9"/>
            <rFont val="Tahoma"/>
            <family val="2"/>
          </rPr>
          <t xml:space="preserve">
Škol sl. 2 ř. 0207.</t>
        </r>
      </text>
    </comment>
    <comment ref="L72" authorId="0">
      <text>
        <r>
          <rPr>
            <b/>
            <sz val="9"/>
            <rFont val="Tahoma"/>
            <family val="2"/>
          </rPr>
          <t>PŠ:</t>
        </r>
        <r>
          <rPr>
            <sz val="9"/>
            <rFont val="Tahoma"/>
            <family val="2"/>
          </rPr>
          <t xml:space="preserve">
Škol sl. 12 ř. 0207.</t>
        </r>
      </text>
    </comment>
    <comment ref="E76" authorId="0">
      <text>
        <r>
          <rPr>
            <b/>
            <sz val="9"/>
            <rFont val="Tahoma"/>
            <family val="2"/>
          </rPr>
          <t>PŠ:</t>
        </r>
        <r>
          <rPr>
            <sz val="9"/>
            <rFont val="Tahoma"/>
            <family val="2"/>
          </rPr>
          <t xml:space="preserve">
Škol sl. 2 ř. 0307.</t>
        </r>
      </text>
    </comment>
    <comment ref="F76" authorId="0">
      <text>
        <r>
          <rPr>
            <b/>
            <sz val="9"/>
            <rFont val="Tahoma"/>
            <family val="2"/>
          </rPr>
          <t>PŠ:</t>
        </r>
        <r>
          <rPr>
            <sz val="9"/>
            <rFont val="Tahoma"/>
            <family val="2"/>
          </rPr>
          <t xml:space="preserve">
Škol sl. 12 ř. 0307.</t>
        </r>
      </text>
    </comment>
    <comment ref="K76" authorId="0">
      <text>
        <r>
          <rPr>
            <b/>
            <sz val="9"/>
            <rFont val="Tahoma"/>
            <family val="2"/>
          </rPr>
          <t>PŠ:</t>
        </r>
        <r>
          <rPr>
            <sz val="9"/>
            <rFont val="Tahoma"/>
            <family val="2"/>
          </rPr>
          <t xml:space="preserve">
Škol sl. 2 ř. 0311.</t>
        </r>
      </text>
    </comment>
    <comment ref="L76" authorId="0">
      <text>
        <r>
          <rPr>
            <b/>
            <sz val="9"/>
            <rFont val="Tahoma"/>
            <family val="2"/>
          </rPr>
          <t>PŠ:</t>
        </r>
        <r>
          <rPr>
            <sz val="9"/>
            <rFont val="Tahoma"/>
            <family val="2"/>
          </rPr>
          <t xml:space="preserve">
Škol sl. 12 ř. 0311.</t>
        </r>
      </text>
    </comment>
    <comment ref="E81" authorId="0">
      <text>
        <r>
          <rPr>
            <b/>
            <sz val="9"/>
            <rFont val="Tahoma"/>
            <family val="2"/>
          </rPr>
          <t>PŠ:</t>
        </r>
        <r>
          <rPr>
            <sz val="9"/>
            <rFont val="Tahoma"/>
            <family val="2"/>
          </rPr>
          <t xml:space="preserve">
Škol ř. 0307.</t>
        </r>
      </text>
    </comment>
    <comment ref="I81" authorId="0">
      <text>
        <r>
          <rPr>
            <b/>
            <sz val="9"/>
            <rFont val="Tahoma"/>
            <family val="2"/>
          </rPr>
          <t>PŠ:</t>
        </r>
        <r>
          <rPr>
            <sz val="9"/>
            <rFont val="Tahoma"/>
            <family val="2"/>
          </rPr>
          <t xml:space="preserve">
Škol ř. 0306.</t>
        </r>
      </text>
    </comment>
    <comment ref="M81" authorId="0">
      <text>
        <r>
          <rPr>
            <b/>
            <sz val="9"/>
            <rFont val="Tahoma"/>
            <family val="2"/>
          </rPr>
          <t>PŠ:</t>
        </r>
        <r>
          <rPr>
            <sz val="9"/>
            <rFont val="Tahoma"/>
            <family val="2"/>
          </rPr>
          <t xml:space="preserve">
Škol ř. 0309b.</t>
        </r>
      </text>
    </comment>
    <comment ref="W85" authorId="0">
      <text>
        <r>
          <rPr>
            <b/>
            <sz val="9"/>
            <rFont val="Tahoma"/>
            <family val="2"/>
          </rPr>
          <t>PŠ:</t>
        </r>
        <r>
          <rPr>
            <sz val="9"/>
            <rFont val="Tahoma"/>
            <family val="2"/>
          </rPr>
          <t xml:space="preserve">
Škol sl. 12 ř. 0200.</t>
        </r>
      </text>
    </comment>
    <comment ref="W86" authorId="0">
      <text>
        <r>
          <rPr>
            <b/>
            <sz val="9"/>
            <rFont val="Tahoma"/>
            <family val="2"/>
          </rPr>
          <t>PŠ:</t>
        </r>
        <r>
          <rPr>
            <sz val="9"/>
            <rFont val="Tahoma"/>
            <family val="2"/>
          </rPr>
          <t xml:space="preserve">
Škol sl. 12 ř. 0207.</t>
        </r>
      </text>
    </comment>
    <comment ref="G90" authorId="0">
      <text>
        <r>
          <rPr>
            <b/>
            <sz val="9"/>
            <rFont val="Tahoma"/>
            <family val="2"/>
          </rPr>
          <t>PŠ:</t>
        </r>
        <r>
          <rPr>
            <sz val="9"/>
            <rFont val="Tahoma"/>
            <family val="2"/>
          </rPr>
          <t xml:space="preserve">
Škol sl. 12 ř. 0305.</t>
        </r>
      </text>
    </comment>
    <comment ref="H90" authorId="0">
      <text>
        <r>
          <rPr>
            <b/>
            <sz val="9"/>
            <rFont val="Tahoma"/>
            <family val="2"/>
          </rPr>
          <t>PŠ:</t>
        </r>
        <r>
          <rPr>
            <sz val="9"/>
            <rFont val="Tahoma"/>
            <family val="2"/>
          </rPr>
          <t xml:space="preserve">
Škol sl. 17 ř. 0305.</t>
        </r>
      </text>
    </comment>
    <comment ref="Q90" authorId="0">
      <text>
        <r>
          <rPr>
            <b/>
            <sz val="9"/>
            <rFont val="Tahoma"/>
            <family val="2"/>
          </rPr>
          <t>PŠ:</t>
        </r>
        <r>
          <rPr>
            <sz val="9"/>
            <rFont val="Tahoma"/>
            <family val="2"/>
          </rPr>
          <t xml:space="preserve">
Škol sl. 12 ř. 0310.</t>
        </r>
      </text>
    </comment>
    <comment ref="R90" authorId="0">
      <text>
        <r>
          <rPr>
            <b/>
            <sz val="9"/>
            <rFont val="Tahoma"/>
            <family val="2"/>
          </rPr>
          <t>PŠ:</t>
        </r>
        <r>
          <rPr>
            <sz val="9"/>
            <rFont val="Tahoma"/>
            <family val="2"/>
          </rPr>
          <t xml:space="preserve">
Škol sl. 17 ř. 0310.</t>
        </r>
      </text>
    </comment>
    <comment ref="S90" authorId="0">
      <text>
        <r>
          <rPr>
            <b/>
            <sz val="9"/>
            <rFont val="Tahoma"/>
            <family val="2"/>
          </rPr>
          <t>PŠ:</t>
        </r>
        <r>
          <rPr>
            <sz val="9"/>
            <rFont val="Tahoma"/>
            <family val="2"/>
          </rPr>
          <t xml:space="preserve">
Škol sl. 12 ř. 0308.</t>
        </r>
      </text>
    </comment>
    <comment ref="T90" authorId="0">
      <text>
        <r>
          <rPr>
            <b/>
            <sz val="9"/>
            <rFont val="Tahoma"/>
            <family val="2"/>
          </rPr>
          <t>PŠ:</t>
        </r>
        <r>
          <rPr>
            <sz val="9"/>
            <rFont val="Tahoma"/>
            <family val="2"/>
          </rPr>
          <t xml:space="preserve">
Škol sl. 17 ř. 0308.</t>
        </r>
      </text>
    </comment>
    <comment ref="U90" authorId="0">
      <text>
        <r>
          <rPr>
            <b/>
            <sz val="9"/>
            <rFont val="Tahoma"/>
            <family val="2"/>
          </rPr>
          <t>PŠ:</t>
        </r>
        <r>
          <rPr>
            <sz val="9"/>
            <rFont val="Tahoma"/>
            <family val="2"/>
          </rPr>
          <t xml:space="preserve">
Škol sl. 12 ř. 0309.</t>
        </r>
      </text>
    </comment>
    <comment ref="V90" authorId="0">
      <text>
        <r>
          <rPr>
            <b/>
            <sz val="9"/>
            <rFont val="Tahoma"/>
            <family val="2"/>
          </rPr>
          <t>PŠ:</t>
        </r>
        <r>
          <rPr>
            <sz val="9"/>
            <rFont val="Tahoma"/>
            <family val="2"/>
          </rPr>
          <t xml:space="preserve">
Škol sl. 17 ř. 0309.</t>
        </r>
      </text>
    </comment>
    <comment ref="W90" authorId="0">
      <text>
        <r>
          <rPr>
            <b/>
            <sz val="9"/>
            <rFont val="Tahoma"/>
            <family val="2"/>
          </rPr>
          <t>PŠ:</t>
        </r>
        <r>
          <rPr>
            <sz val="9"/>
            <rFont val="Tahoma"/>
            <family val="2"/>
          </rPr>
          <t xml:space="preserve">
Škol sl. 12 ř. 0311.</t>
        </r>
      </text>
    </comment>
    <comment ref="X90" authorId="0">
      <text>
        <r>
          <rPr>
            <b/>
            <sz val="9"/>
            <rFont val="Tahoma"/>
            <family val="2"/>
          </rPr>
          <t>PŠ:</t>
        </r>
        <r>
          <rPr>
            <sz val="9"/>
            <rFont val="Tahoma"/>
            <family val="2"/>
          </rPr>
          <t xml:space="preserve">
Škol sl. 17 ř. 0311.</t>
        </r>
      </text>
    </comment>
    <comment ref="K97" authorId="0">
      <text>
        <r>
          <rPr>
            <b/>
            <sz val="9"/>
            <rFont val="Tahoma"/>
            <family val="2"/>
          </rPr>
          <t>PŠ:</t>
        </r>
        <r>
          <rPr>
            <sz val="9"/>
            <rFont val="Tahoma"/>
            <family val="2"/>
          </rPr>
          <t xml:space="preserve">
Škol sl. 2 ř. 0202.</t>
        </r>
      </text>
    </comment>
    <comment ref="L97" authorId="0">
      <text>
        <r>
          <rPr>
            <b/>
            <sz val="9"/>
            <rFont val="Tahoma"/>
            <family val="2"/>
          </rPr>
          <t>PŠ:</t>
        </r>
        <r>
          <rPr>
            <sz val="9"/>
            <rFont val="Tahoma"/>
            <family val="2"/>
          </rPr>
          <t xml:space="preserve">
Škol sl. 12 ř. 0202.</t>
        </r>
      </text>
    </comment>
    <comment ref="K98" authorId="0">
      <text>
        <r>
          <rPr>
            <b/>
            <sz val="9"/>
            <rFont val="Tahoma"/>
            <family val="2"/>
          </rPr>
          <t>PŠ:</t>
        </r>
        <r>
          <rPr>
            <sz val="9"/>
            <rFont val="Tahoma"/>
            <family val="2"/>
          </rPr>
          <t xml:space="preserve">
Škol. sl. 2 ř. 0203.</t>
        </r>
      </text>
    </comment>
    <comment ref="L98" authorId="0">
      <text>
        <r>
          <rPr>
            <b/>
            <sz val="9"/>
            <rFont val="Tahoma"/>
            <family val="2"/>
          </rPr>
          <t>PŠ:</t>
        </r>
        <r>
          <rPr>
            <sz val="9"/>
            <rFont val="Tahoma"/>
            <family val="2"/>
          </rPr>
          <t xml:space="preserve">
Škol sl. 12 ř. 0203.</t>
        </r>
      </text>
    </comment>
    <comment ref="K99" authorId="0">
      <text>
        <r>
          <rPr>
            <b/>
            <sz val="9"/>
            <rFont val="Tahoma"/>
            <family val="2"/>
          </rPr>
          <t>PŠ:</t>
        </r>
        <r>
          <rPr>
            <sz val="9"/>
            <rFont val="Tahoma"/>
            <family val="2"/>
          </rPr>
          <t xml:space="preserve">
Škol sl. 2 ř. 0204.</t>
        </r>
      </text>
    </comment>
    <comment ref="L99" authorId="0">
      <text>
        <r>
          <rPr>
            <b/>
            <sz val="9"/>
            <rFont val="Tahoma"/>
            <family val="2"/>
          </rPr>
          <t>PŠ:</t>
        </r>
        <r>
          <rPr>
            <sz val="9"/>
            <rFont val="Tahoma"/>
            <family val="2"/>
          </rPr>
          <t xml:space="preserve">
Škol sl. 12 ř. 0204.</t>
        </r>
      </text>
    </comment>
    <comment ref="K100" authorId="0">
      <text>
        <r>
          <rPr>
            <b/>
            <sz val="9"/>
            <rFont val="Tahoma"/>
            <family val="2"/>
          </rPr>
          <t>PŠ:</t>
        </r>
        <r>
          <rPr>
            <sz val="9"/>
            <rFont val="Tahoma"/>
            <family val="2"/>
          </rPr>
          <t xml:space="preserve">
Škol sl. 2 ř. 0205.</t>
        </r>
      </text>
    </comment>
    <comment ref="L100" authorId="0">
      <text>
        <r>
          <rPr>
            <b/>
            <sz val="9"/>
            <rFont val="Tahoma"/>
            <family val="2"/>
          </rPr>
          <t>PŠ:</t>
        </r>
        <r>
          <rPr>
            <sz val="9"/>
            <rFont val="Tahoma"/>
            <family val="2"/>
          </rPr>
          <t xml:space="preserve">
Škol sl. 12 ř. 0205.</t>
        </r>
      </text>
    </comment>
    <comment ref="K101" authorId="0">
      <text>
        <r>
          <rPr>
            <b/>
            <sz val="9"/>
            <rFont val="Tahoma"/>
            <family val="2"/>
          </rPr>
          <t>PŠ:</t>
        </r>
        <r>
          <rPr>
            <sz val="9"/>
            <rFont val="Tahoma"/>
            <family val="2"/>
          </rPr>
          <t xml:space="preserve">
Škol sl. 2 ř. 0206.</t>
        </r>
      </text>
    </comment>
    <comment ref="L101" authorId="0">
      <text>
        <r>
          <rPr>
            <b/>
            <sz val="9"/>
            <rFont val="Tahoma"/>
            <family val="2"/>
          </rPr>
          <t>PŠ:</t>
        </r>
        <r>
          <rPr>
            <sz val="9"/>
            <rFont val="Tahoma"/>
            <family val="2"/>
          </rPr>
          <t xml:space="preserve">
Škol sl. 12 ř. 0206.</t>
        </r>
      </text>
    </comment>
    <comment ref="K102" authorId="0">
      <text>
        <r>
          <rPr>
            <b/>
            <sz val="9"/>
            <rFont val="Tahoma"/>
            <family val="2"/>
          </rPr>
          <t>PŠ:</t>
        </r>
        <r>
          <rPr>
            <sz val="9"/>
            <rFont val="Tahoma"/>
            <family val="2"/>
          </rPr>
          <t xml:space="preserve">
Škol sl. 2 ř. 0201.</t>
        </r>
      </text>
    </comment>
    <comment ref="L102" authorId="0">
      <text>
        <r>
          <rPr>
            <b/>
            <sz val="9"/>
            <rFont val="Tahoma"/>
            <family val="2"/>
          </rPr>
          <t>PŠ:</t>
        </r>
        <r>
          <rPr>
            <sz val="9"/>
            <rFont val="Tahoma"/>
            <family val="2"/>
          </rPr>
          <t xml:space="preserve">
Škol sl. 12 ř. 0201.</t>
        </r>
      </text>
    </comment>
    <comment ref="E103" authorId="0">
      <text>
        <r>
          <rPr>
            <b/>
            <sz val="9"/>
            <rFont val="Tahoma"/>
            <family val="2"/>
          </rPr>
          <t>PŠ:</t>
        </r>
        <r>
          <rPr>
            <sz val="9"/>
            <rFont val="Tahoma"/>
            <family val="2"/>
          </rPr>
          <t xml:space="preserve">
Škol sl. 2b ř. 0200.</t>
        </r>
      </text>
    </comment>
    <comment ref="F103" authorId="0">
      <text>
        <r>
          <rPr>
            <b/>
            <sz val="9"/>
            <rFont val="Tahoma"/>
            <family val="2"/>
          </rPr>
          <t>PŠ:</t>
        </r>
        <r>
          <rPr>
            <sz val="9"/>
            <rFont val="Tahoma"/>
            <family val="2"/>
          </rPr>
          <t xml:space="preserve">
Škol sl. 12b ř. 0200.</t>
        </r>
      </text>
    </comment>
    <comment ref="K103" authorId="0">
      <text>
        <r>
          <rPr>
            <b/>
            <sz val="9"/>
            <rFont val="Tahoma"/>
            <family val="2"/>
          </rPr>
          <t>PŠ:</t>
        </r>
        <r>
          <rPr>
            <sz val="9"/>
            <rFont val="Tahoma"/>
            <family val="2"/>
          </rPr>
          <t xml:space="preserve">
Škol sl. 2 ř. 0200.</t>
        </r>
      </text>
    </comment>
    <comment ref="L103" authorId="0">
      <text>
        <r>
          <rPr>
            <b/>
            <sz val="9"/>
            <rFont val="Tahoma"/>
            <family val="2"/>
          </rPr>
          <t>PŠ:</t>
        </r>
        <r>
          <rPr>
            <sz val="9"/>
            <rFont val="Tahoma"/>
            <family val="2"/>
          </rPr>
          <t xml:space="preserve">
Škol sl. 12 ř. 0200.</t>
        </r>
      </text>
    </comment>
    <comment ref="K104" authorId="0">
      <text>
        <r>
          <rPr>
            <b/>
            <sz val="9"/>
            <rFont val="Tahoma"/>
            <family val="2"/>
          </rPr>
          <t>PŠ:</t>
        </r>
        <r>
          <rPr>
            <sz val="9"/>
            <rFont val="Tahoma"/>
            <family val="2"/>
          </rPr>
          <t xml:space="preserve">
Škol sl. 2 ř. 0207.</t>
        </r>
      </text>
    </comment>
    <comment ref="L104" authorId="0">
      <text>
        <r>
          <rPr>
            <b/>
            <sz val="9"/>
            <rFont val="Tahoma"/>
            <family val="2"/>
          </rPr>
          <t>PŠ:</t>
        </r>
        <r>
          <rPr>
            <sz val="9"/>
            <rFont val="Tahoma"/>
            <family val="2"/>
          </rPr>
          <t xml:space="preserve">
Škol sl. 12 ř. 0207.</t>
        </r>
      </text>
    </comment>
    <comment ref="E108" authorId="0">
      <text>
        <r>
          <rPr>
            <b/>
            <sz val="9"/>
            <rFont val="Tahoma"/>
            <family val="2"/>
          </rPr>
          <t>PŠ:</t>
        </r>
        <r>
          <rPr>
            <sz val="9"/>
            <rFont val="Tahoma"/>
            <family val="2"/>
          </rPr>
          <t xml:space="preserve">
Škol sl. 2 ř. 0307.</t>
        </r>
      </text>
    </comment>
    <comment ref="F108" authorId="0">
      <text>
        <r>
          <rPr>
            <b/>
            <sz val="9"/>
            <rFont val="Tahoma"/>
            <family val="2"/>
          </rPr>
          <t>PŠ:</t>
        </r>
        <r>
          <rPr>
            <sz val="9"/>
            <rFont val="Tahoma"/>
            <family val="2"/>
          </rPr>
          <t xml:space="preserve">
Škol sl. 12 ř. 0307.</t>
        </r>
      </text>
    </comment>
    <comment ref="K108" authorId="0">
      <text>
        <r>
          <rPr>
            <b/>
            <sz val="9"/>
            <rFont val="Tahoma"/>
            <family val="2"/>
          </rPr>
          <t>PŠ:</t>
        </r>
        <r>
          <rPr>
            <sz val="9"/>
            <rFont val="Tahoma"/>
            <family val="2"/>
          </rPr>
          <t xml:space="preserve">
Škol sl. 2 ř. 0311.</t>
        </r>
      </text>
    </comment>
    <comment ref="L108" authorId="0">
      <text>
        <r>
          <rPr>
            <b/>
            <sz val="9"/>
            <rFont val="Tahoma"/>
            <family val="2"/>
          </rPr>
          <t>PŠ:</t>
        </r>
        <r>
          <rPr>
            <sz val="9"/>
            <rFont val="Tahoma"/>
            <family val="2"/>
          </rPr>
          <t xml:space="preserve">
Škol sl. 12 ř. 0311.</t>
        </r>
      </text>
    </comment>
  </commentList>
</comments>
</file>

<file path=xl/comments24.xml><?xml version="1.0" encoding="utf-8"?>
<comments xmlns="http://schemas.openxmlformats.org/spreadsheetml/2006/main">
  <authors>
    <author>Univerzita Karlova v Praze</author>
  </authors>
  <commentList>
    <comment ref="B3" authorId="0">
      <text>
        <r>
          <rPr>
            <b/>
            <sz val="9"/>
            <rFont val="Tahoma"/>
            <family val="2"/>
          </rPr>
          <t>LH:</t>
        </r>
        <r>
          <rPr>
            <sz val="9"/>
            <rFont val="Tahoma"/>
            <family val="2"/>
          </rPr>
          <t xml:space="preserve">
opíšeš z VZH UK z minulého roku (a případně přidáš desetinná místa, aby vyšlo jako v minulém roce)</t>
        </r>
      </text>
    </comment>
  </commentList>
</comments>
</file>

<file path=xl/comments5.xml><?xml version="1.0" encoding="utf-8"?>
<comments xmlns="http://schemas.openxmlformats.org/spreadsheetml/2006/main">
  <authors>
    <author>Univerzita Karlova v Praze</author>
  </authors>
  <commentList>
    <comment ref="A23" authorId="0">
      <text>
        <r>
          <rPr>
            <sz val="9"/>
            <rFont val="Tahoma"/>
            <family val="2"/>
          </rPr>
          <t>vč. stř. 99</t>
        </r>
      </text>
    </comment>
  </commentList>
</comments>
</file>

<file path=xl/comments7.xml><?xml version="1.0" encoding="utf-8"?>
<comments xmlns="http://schemas.openxmlformats.org/spreadsheetml/2006/main">
  <authors>
    <author>install</author>
  </authors>
  <commentList>
    <comment ref="D18" authorId="0">
      <text>
        <r>
          <rPr>
            <b/>
            <sz val="9"/>
            <rFont val="Tahoma"/>
            <family val="2"/>
          </rPr>
          <t>pouze drobná změna názvu</t>
        </r>
        <r>
          <rPr>
            <sz val="9"/>
            <rFont val="Tahoma"/>
            <family val="2"/>
          </rPr>
          <t xml:space="preserve">
</t>
        </r>
      </text>
    </comment>
  </commentList>
</comments>
</file>

<file path=xl/sharedStrings.xml><?xml version="1.0" encoding="utf-8"?>
<sst xmlns="http://schemas.openxmlformats.org/spreadsheetml/2006/main" count="2128" uniqueCount="1197">
  <si>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</si>
  <si>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</si>
  <si>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</si>
  <si>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</si>
  <si>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</si>
  <si>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</si>
  <si>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</si>
  <si>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</si>
  <si>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</si>
  <si>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</si>
  <si>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</si>
  <si>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</si>
  <si>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</si>
  <si>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</si>
  <si>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</si>
  <si>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</si>
  <si>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</si>
  <si>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</si>
  <si>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</si>
  <si>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</si>
  <si>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</si>
  <si>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</si>
  <si>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</si>
  <si>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</si>
  <si>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</si>
  <si>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</si>
  <si>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</si>
  <si>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</si>
  <si>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</si>
  <si>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</si>
  <si>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</si>
  <si>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</si>
  <si>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</si>
  <si>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</si>
  <si>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</si>
  <si>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</si>
  <si>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</si>
  <si>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</si>
  <si>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</si>
  <si>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</si>
  <si>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</si>
  <si>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</si>
  <si>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</si>
  <si>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</si>
  <si>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</si>
  <si>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</si>
  <si>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</si>
  <si>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</si>
  <si>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</si>
  <si>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</si>
  <si>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</si>
  <si>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</si>
  <si>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</si>
  <si>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</si>
  <si>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</si>
  <si>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</si>
  <si>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</si>
  <si>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</si>
  <si>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</si>
  <si>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</si>
  <si>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</si>
  <si>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</si>
  <si>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</si>
  <si>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</si>
  <si>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</si>
  <si>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</si>
  <si>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066</t>
  </si>
  <si>
    <t>0025</t>
  </si>
  <si>
    <t>067</t>
  </si>
  <si>
    <t>0026</t>
  </si>
  <si>
    <t xml:space="preserve">                    6.Ostatní dlouhodobý finanční majetek</t>
  </si>
  <si>
    <t>069</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</si>
  <si>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</si>
  <si>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</si>
  <si>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</si>
  <si>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</si>
  <si>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</si>
  <si>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</si>
  <si>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</si>
  <si>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</si>
  <si>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</si>
  <si>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</si>
  <si>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</si>
  <si>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</si>
  <si>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</si>
  <si>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078</t>
  </si>
  <si>
    <t>0033</t>
  </si>
  <si>
    <t>079</t>
  </si>
  <si>
    <t>0034</t>
  </si>
  <si>
    <t xml:space="preserve">                    6.Oprávky ke stavbám</t>
  </si>
  <si>
    <t>081</t>
  </si>
  <si>
    <t>0035</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</si>
  <si>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</si>
  <si>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</si>
  <si>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</si>
  <si>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</si>
  <si>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</si>
  <si>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</si>
  <si>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</si>
  <si>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</si>
  <si>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</si>
  <si>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</si>
  <si>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</si>
  <si>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</si>
  <si>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</si>
  <si>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</si>
  <si>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</si>
  <si>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</si>
  <si>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</si>
  <si>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</si>
  <si>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</si>
  <si>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</si>
  <si>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</si>
  <si>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</si>
  <si>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</si>
  <si>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</si>
  <si>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</si>
  <si>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</si>
  <si>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</si>
  <si>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</si>
  <si>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</si>
  <si>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</si>
  <si>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</si>
  <si>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</si>
  <si>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</si>
  <si>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</si>
  <si>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</si>
  <si>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</si>
  <si>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</si>
  <si>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</si>
  <si>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</si>
  <si>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</si>
  <si>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</si>
  <si>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</si>
  <si>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</si>
  <si>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</si>
  <si>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</si>
  <si>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</si>
  <si>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</si>
  <si>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</si>
  <si>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</si>
  <si>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</si>
  <si>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</si>
  <si>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</si>
  <si>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</si>
  <si>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</si>
  <si>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</si>
  <si>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</si>
  <si>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</si>
  <si>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</si>
  <si>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</si>
  <si>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</si>
  <si>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</si>
  <si>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</si>
  <si>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</si>
  <si>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</si>
  <si>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</si>
  <si>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</si>
  <si>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</si>
  <si>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</si>
  <si>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</si>
  <si>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</si>
  <si>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</si>
  <si>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</si>
  <si>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</si>
  <si>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</si>
  <si>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</si>
  <si>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</si>
  <si>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</si>
  <si>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</si>
  <si>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</si>
  <si>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</si>
  <si>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</si>
  <si>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</si>
  <si>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</si>
  <si>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</si>
  <si>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</si>
  <si>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</si>
  <si>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</si>
  <si>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</si>
  <si>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</si>
  <si>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</si>
  <si>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</si>
  <si>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</si>
  <si>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</si>
  <si>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</si>
  <si>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</si>
  <si>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</si>
  <si>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</si>
  <si>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</si>
  <si>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 xml:space="preserve">                     2.Ceniny</t>
  </si>
  <si>
    <t>213</t>
  </si>
  <si>
    <t>0074</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</si>
  <si>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</si>
  <si>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</si>
  <si>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</si>
  <si>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</si>
  <si>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</si>
  <si>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</si>
  <si>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</si>
  <si>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</si>
  <si>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</si>
  <si>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</si>
  <si>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</si>
  <si>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0079</t>
  </si>
  <si>
    <t>261</t>
  </si>
  <si>
    <t>0080</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</si>
  <si>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</si>
  <si>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</si>
  <si>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</si>
  <si>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</si>
  <si>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</si>
  <si>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</si>
  <si>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</si>
  <si>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</si>
  <si>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</si>
  <si>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</si>
  <si>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</si>
  <si>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</si>
  <si>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</si>
  <si>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</si>
  <si>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</si>
  <si>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</si>
  <si>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</si>
  <si>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</si>
  <si>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</si>
  <si>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</si>
  <si>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</si>
  <si>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911</t>
  </si>
  <si>
    <t>0089</t>
  </si>
  <si>
    <t xml:space="preserve">                     3.Oceňovací rozdíly z přecenění finančního majetku a závazků</t>
  </si>
  <si>
    <t>921</t>
  </si>
  <si>
    <t>0090</t>
  </si>
  <si>
    <t>0091</t>
  </si>
  <si>
    <t xml:space="preserve">                     1.Účet výsledku hospodaření</t>
  </si>
  <si>
    <t>963</t>
  </si>
  <si>
    <t>0092</t>
  </si>
  <si>
    <t xml:space="preserve">                     2.Výsledek hospodaření ve schvalovacím řízení</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</si>
  <si>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</si>
  <si>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</si>
  <si>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</si>
  <si>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</si>
  <si>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</si>
  <si>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</si>
  <si>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</si>
  <si>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</si>
  <si>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</si>
  <si>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</si>
  <si>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</si>
  <si>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</si>
  <si>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</si>
  <si>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</si>
  <si>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</si>
  <si>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</si>
  <si>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</si>
  <si>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</si>
  <si>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</si>
  <si>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</si>
  <si>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</si>
  <si>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</si>
  <si>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</si>
  <si>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</si>
  <si>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</si>
  <si>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</si>
  <si>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</si>
  <si>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</si>
  <si>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</si>
  <si>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</si>
  <si>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</si>
  <si>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</si>
  <si>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</si>
  <si>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</si>
  <si>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</si>
  <si>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</si>
  <si>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</si>
  <si>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</si>
  <si>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</si>
  <si>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</si>
  <si>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</si>
  <si>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</si>
  <si>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</si>
  <si>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</si>
  <si>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</si>
  <si>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</si>
  <si>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</si>
  <si>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</si>
  <si>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</si>
  <si>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</si>
  <si>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</si>
  <si>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</si>
  <si>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</si>
  <si>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</si>
  <si>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</si>
  <si>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</si>
  <si>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</si>
  <si>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</si>
  <si>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</si>
  <si>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</si>
  <si>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</si>
  <si>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</si>
  <si>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</si>
  <si>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</si>
  <si>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</si>
  <si>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</si>
  <si>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</si>
  <si>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</si>
  <si>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</si>
  <si>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</si>
  <si>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</si>
  <si>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</si>
  <si>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</si>
  <si>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</si>
  <si>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</si>
  <si>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</si>
  <si>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</si>
  <si>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</si>
  <si>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</si>
  <si>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</si>
  <si>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</si>
  <si>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</si>
  <si>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</si>
  <si>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</si>
  <si>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</si>
  <si>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</si>
  <si>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</si>
  <si>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</si>
  <si>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</si>
  <si>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</si>
  <si>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</si>
  <si>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</si>
  <si>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</si>
  <si>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</si>
  <si>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</si>
  <si>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</si>
  <si>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</si>
  <si>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</si>
  <si>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</si>
  <si>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</si>
  <si>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</si>
  <si>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</si>
  <si>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</si>
  <si>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</si>
  <si>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</si>
  <si>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</si>
  <si>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</si>
  <si>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</si>
  <si>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</si>
  <si>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</si>
  <si>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</si>
  <si>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</si>
  <si>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</si>
  <si>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</si>
  <si>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</si>
  <si>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</si>
  <si>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</si>
  <si>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</si>
  <si>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</si>
  <si>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</si>
  <si>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</si>
  <si>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</si>
  <si>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</si>
  <si>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 xml:space="preserve">Celkem </t>
  </si>
  <si>
    <t>Celkem</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</si>
  <si>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</si>
  <si>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</si>
  <si>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</si>
  <si>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</si>
  <si>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</si>
  <si>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</si>
  <si>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</si>
  <si>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</si>
  <si>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</si>
  <si>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</si>
  <si>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</si>
  <si>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</si>
  <si>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</si>
  <si>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</si>
  <si>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</si>
  <si>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</si>
  <si>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</si>
  <si>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</si>
  <si>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</si>
  <si>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</si>
  <si>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</si>
  <si>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</si>
  <si>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</si>
  <si>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</si>
  <si>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</si>
  <si>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</si>
  <si>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</si>
  <si>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</si>
  <si>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</si>
  <si>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</si>
  <si>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</si>
  <si>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</si>
  <si>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</si>
  <si>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</si>
  <si>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</si>
  <si>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</si>
  <si>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</si>
  <si>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</si>
  <si>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</si>
  <si>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</si>
  <si>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</si>
  <si>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</si>
  <si>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</si>
  <si>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</si>
  <si>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</si>
  <si>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</si>
  <si>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</si>
  <si>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</si>
  <si>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</si>
  <si>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</si>
  <si>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</si>
  <si>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</si>
  <si>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</si>
  <si>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</si>
  <si>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</si>
  <si>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</si>
  <si>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</si>
  <si>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</si>
  <si>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</si>
  <si>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</si>
  <si>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</si>
  <si>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</si>
  <si>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</si>
  <si>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</si>
  <si>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</si>
  <si>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</si>
  <si>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</si>
  <si>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</si>
  <si>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Výnosy</t>
  </si>
  <si>
    <t>v hlavní činnosti</t>
  </si>
  <si>
    <t>v doplňkové činnosti</t>
  </si>
  <si>
    <t xml:space="preserve">od studentů </t>
  </si>
  <si>
    <t>od cizích strávníků</t>
  </si>
  <si>
    <t>od cizích ubytovaných</t>
  </si>
  <si>
    <t xml:space="preserve">z dotace MŠMT </t>
  </si>
  <si>
    <t>sl. 1</t>
  </si>
  <si>
    <t>sl. 2</t>
  </si>
  <si>
    <t>Hlavní   činnost</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</si>
  <si>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</si>
  <si>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</si>
  <si>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</si>
  <si>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</si>
  <si>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</si>
  <si>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</si>
  <si>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</si>
  <si>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</si>
  <si>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</si>
  <si>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</si>
  <si>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</si>
  <si>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</si>
  <si>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</si>
  <si>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</si>
  <si>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</si>
  <si>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</si>
  <si>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</si>
  <si>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</si>
  <si>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</si>
  <si>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</si>
  <si>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</si>
  <si>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</si>
  <si>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</si>
  <si>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</si>
  <si>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</si>
  <si>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</si>
  <si>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</si>
  <si>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</si>
  <si>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</si>
  <si>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</si>
  <si>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</si>
  <si>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</si>
  <si>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</si>
  <si>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ostatní poskytovatelé</t>
  </si>
  <si>
    <t>kapitola 333 - MŠMT</t>
  </si>
  <si>
    <t>Mzdy</t>
  </si>
  <si>
    <t>ostatní zdroje rozpočtu VŠ</t>
  </si>
  <si>
    <t>Zdroj financování</t>
  </si>
  <si>
    <t>Poznámky</t>
  </si>
  <si>
    <t>v tom</t>
  </si>
  <si>
    <t>poskytnuté</t>
  </si>
  <si>
    <t>poskytnuto</t>
  </si>
  <si>
    <t>e=a+c</t>
  </si>
  <si>
    <t>f=b+d</t>
  </si>
  <si>
    <t>MŠMT</t>
  </si>
  <si>
    <t>použité</t>
  </si>
  <si>
    <t>Výsledek hospodaření</t>
  </si>
  <si>
    <t>l=h-b</t>
  </si>
  <si>
    <t>m=k-c</t>
  </si>
  <si>
    <t>sl.  3</t>
  </si>
  <si>
    <t>sl. 4</t>
  </si>
  <si>
    <t xml:space="preserve">                     7.Závazky k institucím sociálního zabezpečení a veřejného zdravotního pojištění</t>
  </si>
  <si>
    <t>celkem (+)</t>
  </si>
  <si>
    <t>k 31.12.</t>
  </si>
  <si>
    <t>e=a+b-d</t>
  </si>
  <si>
    <t xml:space="preserve">Fondy celkem  </t>
  </si>
  <si>
    <t>6a</t>
  </si>
  <si>
    <t>6b</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</si>
  <si>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</si>
  <si>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</si>
  <si>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</si>
  <si>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</si>
  <si>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Stipendijní fond VŠ</t>
  </si>
  <si>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</si>
  <si>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</si>
  <si>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</si>
  <si>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</si>
  <si>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</si>
  <si>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</si>
  <si>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</si>
  <si>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</si>
  <si>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</si>
  <si>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</si>
  <si>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</si>
  <si>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</si>
  <si>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v tom: stavby</t>
  </si>
  <si>
    <t>Druh stipendia</t>
  </si>
  <si>
    <t>Poplatky stanovené dle § 58 zákona 111/1998 Sb.</t>
  </si>
  <si>
    <t>Pronájem</t>
  </si>
  <si>
    <t>Tržby z prodeje majetku</t>
  </si>
  <si>
    <t>Dary</t>
  </si>
  <si>
    <t>Dědictví</t>
  </si>
  <si>
    <t>Vybrané činnosti</t>
  </si>
  <si>
    <t>Zdroje</t>
  </si>
  <si>
    <t>(1) Členění se uvádí podle § 22 odst.1 a) zákona č.111/1998 Sb. Počet řádků rozšířit dle potřeby.</t>
  </si>
  <si>
    <r>
      <t xml:space="preserve">ostatní příjmy </t>
    </r>
    <r>
      <rPr>
        <sz val="10"/>
        <rFont val="Calibri"/>
        <family val="2"/>
      </rPr>
      <t>(1)</t>
    </r>
  </si>
  <si>
    <r>
      <t xml:space="preserve">ostatní užití </t>
    </r>
    <r>
      <rPr>
        <sz val="10"/>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</si>
  <si>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</si>
  <si>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</si>
  <si>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</si>
  <si>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</si>
  <si>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</si>
  <si>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</si>
  <si>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</si>
  <si>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</si>
  <si>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</si>
  <si>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</si>
  <si>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</si>
  <si>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</si>
  <si>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</si>
  <si>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</si>
  <si>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</si>
  <si>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</si>
  <si>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</si>
  <si>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</si>
  <si>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</si>
  <si>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</si>
  <si>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</si>
  <si>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</si>
  <si>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</si>
  <si>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</si>
  <si>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</si>
  <si>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</si>
  <si>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</si>
  <si>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</si>
  <si>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</si>
  <si>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</si>
  <si>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</si>
  <si>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</si>
  <si>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</si>
  <si>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</si>
  <si>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</si>
  <si>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</si>
  <si>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poskytnuté</t>
    </r>
    <r>
      <rPr>
        <sz val="8"/>
        <color indexed="8"/>
        <rFont val="Calibri"/>
        <family val="2"/>
      </rPr>
      <t xml:space="preserve"> (2)</t>
    </r>
  </si>
  <si>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</si>
  <si>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</si>
  <si>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</si>
  <si>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</si>
  <si>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</si>
  <si>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</si>
  <si>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</si>
  <si>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</si>
  <si>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</si>
  <si>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</si>
  <si>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</si>
  <si>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</si>
  <si>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t>Tabulka 7   Příjmy z poplatků a úhrad za další činnosti poskytované veřejnou vysokou školou</t>
  </si>
  <si>
    <t>Tabulka 10.a   Neinvestiční náklady a výnosy - oblast stravování</t>
  </si>
  <si>
    <t>Tabulka 10.b   Neinvestiční náklady a výnosy - oblast ubytování</t>
  </si>
  <si>
    <r>
      <t xml:space="preserve">účet / součet </t>
    </r>
    <r>
      <rPr>
        <sz val="8"/>
        <rFont val="Calibri"/>
        <family val="2"/>
      </rPr>
      <t>(2)</t>
    </r>
  </si>
  <si>
    <r>
      <t>řádek</t>
    </r>
    <r>
      <rPr>
        <sz val="9"/>
        <rFont val="Calibri"/>
        <family val="2"/>
      </rPr>
      <t xml:space="preserve"> </t>
    </r>
    <r>
      <rPr>
        <sz val="8"/>
        <rFont val="Calibri"/>
        <family val="2"/>
      </rPr>
      <t>(3)</t>
    </r>
  </si>
  <si>
    <t xml:space="preserve">       dotace spojené s programy reprodukce majetku</t>
  </si>
  <si>
    <t xml:space="preserve">       příspěvek</t>
  </si>
  <si>
    <t xml:space="preserve">       ostatní dotace</t>
  </si>
  <si>
    <t>j=e-f</t>
  </si>
  <si>
    <r>
      <t>Ostatní použité neveřejné zdroje celkem</t>
    </r>
    <r>
      <rPr>
        <sz val="8"/>
        <color indexed="8"/>
        <rFont val="Calibri"/>
        <family val="2"/>
      </rPr>
      <t xml:space="preserve"> (4)</t>
    </r>
  </si>
  <si>
    <t>d=a+b+c</t>
  </si>
  <si>
    <r>
      <t xml:space="preserve">od zaměst-  nanců </t>
    </r>
    <r>
      <rPr>
        <sz val="8"/>
        <rFont val="Calibri"/>
        <family val="2"/>
      </rPr>
      <t>(2)</t>
    </r>
  </si>
  <si>
    <r>
      <t xml:space="preserve">ostatní </t>
    </r>
    <r>
      <rPr>
        <sz val="8"/>
        <rFont val="Calibri"/>
        <family val="2"/>
      </rPr>
      <t>(3)</t>
    </r>
  </si>
  <si>
    <t xml:space="preserve">          Příspěvek</t>
  </si>
  <si>
    <t xml:space="preserve">          Dotace</t>
  </si>
  <si>
    <t xml:space="preserve">     Institucionální podpora (IP)</t>
  </si>
  <si>
    <t xml:space="preserve">     IP na mezinárodní spolupráci ČR ve VaV</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</si>
  <si>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</si>
  <si>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</si>
  <si>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</si>
  <si>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</si>
  <si>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</si>
  <si>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</si>
  <si>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</si>
  <si>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</si>
  <si>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</si>
  <si>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</si>
  <si>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</si>
  <si>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</si>
  <si>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</si>
  <si>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</si>
  <si>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</si>
  <si>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</si>
  <si>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</si>
  <si>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</si>
  <si>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</si>
  <si>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</si>
  <si>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r>
      <t xml:space="preserve">Příjmy z licenčních smluv </t>
    </r>
    <r>
      <rPr>
        <sz val="8"/>
        <rFont val="Calibri"/>
        <family val="2"/>
      </rPr>
      <t>(2)</t>
    </r>
  </si>
  <si>
    <r>
      <t xml:space="preserve">Příjmy ze smluvního výzkumu </t>
    </r>
    <r>
      <rPr>
        <sz val="8"/>
        <rFont val="Calibri"/>
        <family val="2"/>
      </rPr>
      <t>(3)</t>
    </r>
  </si>
  <si>
    <r>
      <t xml:space="preserve">Placené vzdělávací kurzy pro zaměstnance subjektů aplikační sféry </t>
    </r>
    <r>
      <rPr>
        <sz val="8"/>
        <rFont val="Calibri"/>
        <family val="2"/>
      </rPr>
      <t>(4)</t>
    </r>
  </si>
  <si>
    <r>
      <t xml:space="preserve">Konzultace a poradenství </t>
    </r>
    <r>
      <rPr>
        <sz val="8"/>
        <rFont val="Calibri"/>
        <family val="2"/>
      </rPr>
      <t>(5)</t>
    </r>
  </si>
  <si>
    <r>
      <t xml:space="preserve">prostory </t>
    </r>
    <r>
      <rPr>
        <sz val="8"/>
        <rFont val="Calibri"/>
        <family val="2"/>
      </rPr>
      <t>(7)</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</si>
  <si>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</si>
  <si>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</si>
  <si>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</si>
  <si>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</si>
  <si>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</si>
  <si>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</si>
  <si>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</si>
  <si>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</si>
  <si>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</si>
  <si>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</si>
  <si>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</si>
  <si>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</si>
  <si>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</si>
  <si>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</si>
  <si>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</si>
  <si>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</si>
  <si>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</si>
  <si>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t>Tabulka 5.a   Financování vzdělávací a vědecké, výzkumné, vývojové a inovační, umělecké a další tvůrčí činnosti</t>
  </si>
  <si>
    <t>Tabulka 5.c  Financování programů reprodukce majetku</t>
  </si>
  <si>
    <t>Tabulka 5.d   Financování programů strukturálních fondů</t>
  </si>
  <si>
    <t>Tabulka 9  Stipendia</t>
  </si>
  <si>
    <r>
      <rPr>
        <sz val="8"/>
        <rFont val="Calibri"/>
        <family val="2"/>
      </rPr>
      <t>(1)</t>
    </r>
    <r>
      <rPr>
        <sz val="10"/>
        <rFont val="Calibri"/>
        <family val="2"/>
      </rPr>
      <t xml:space="preserve"> Údaje budou vyplněny v souladu s účetní evidencí vysoké školy.</t>
    </r>
  </si>
  <si>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</si>
  <si>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</si>
  <si>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t>tis. Kč</t>
  </si>
  <si>
    <t>(2) Uvádí se údaje po zdanění</t>
  </si>
  <si>
    <t>A+K</t>
  </si>
  <si>
    <t>(3) Údaje se shodují s údaji řádku č. 62 a řádku č. 64 z tab. č. 2</t>
  </si>
  <si>
    <r>
      <t xml:space="preserve">Rozvaha (bilance) </t>
    </r>
    <r>
      <rPr>
        <sz val="8"/>
        <rFont val="Calibri"/>
        <family val="2"/>
      </rPr>
      <t>(1)</t>
    </r>
  </si>
  <si>
    <r>
      <t>Jednotlivé položky se vykazují v tis. Kč (</t>
    </r>
    <r>
      <rPr>
        <sz val="10"/>
        <rFont val="Calibri"/>
        <family val="2"/>
      </rPr>
      <t>§4, odst.3</t>
    </r>
    <r>
      <rPr>
        <b/>
        <sz val="10"/>
        <rFont val="Calibri"/>
        <family val="2"/>
      </rPr>
      <t>)</t>
    </r>
  </si>
  <si>
    <t>ř.2+10+21+28</t>
  </si>
  <si>
    <t xml:space="preserve">                    2.Umělecká díla, předměty a sbírky</t>
  </si>
  <si>
    <t xml:space="preserve">                    4.Hmotné movité věci a jejich soubory </t>
  </si>
  <si>
    <t xml:space="preserve">                    6.Dospělá zvířata a jejich skupiny</t>
  </si>
  <si>
    <t>ř.22 až 27</t>
  </si>
  <si>
    <t xml:space="preserve">                    1.Podíly - ovládaná nebo ovládající osoba</t>
  </si>
  <si>
    <t xml:space="preserve">                    2.Podíly -  podstatný vliv</t>
  </si>
  <si>
    <t xml:space="preserve">                    4.Zápůjčky organizačním složkám</t>
  </si>
  <si>
    <t xml:space="preserve">                    5.Ostatní dlouhodobé zápůjčky</t>
  </si>
  <si>
    <t>ř.29 až 39</t>
  </si>
  <si>
    <t xml:space="preserve">                    4.Oprávky k drobnému dlouhodobému nehmotnému  majetku</t>
  </si>
  <si>
    <t xml:space="preserve">                    5.Oprávky k ostatnímu dlouhodobému nehmotnému  majetku</t>
  </si>
  <si>
    <t xml:space="preserve">                    7.Oprávky k samost.hmotným movitým věcem a souboru hmotných movitých věcí</t>
  </si>
  <si>
    <t>ř.41+51+71+79</t>
  </si>
  <si>
    <t>ř.42 až 50</t>
  </si>
  <si>
    <t xml:space="preserve">                    6.Mladá a ostatní zvířata a jejich skupiny</t>
  </si>
  <si>
    <t>ř.52 až70</t>
  </si>
  <si>
    <t xml:space="preserve">                    7.Pohledávky za institucemi sociálního zabezpečení a veřejného zdravotního pojištění</t>
  </si>
  <si>
    <t xml:space="preserve">                   12.Nároky na dotace a ostatní zúčtování se státním rozpočtem</t>
  </si>
  <si>
    <t xml:space="preserve">                   14.Pohledávky za společníky sdruženými ve společnosti</t>
  </si>
  <si>
    <t>ř.72 až 78</t>
  </si>
  <si>
    <t xml:space="preserve">                     1.Peněžní prostředky v pokladně</t>
  </si>
  <si>
    <t xml:space="preserve">                     3.Peněžní  prostředky na účtech</t>
  </si>
  <si>
    <t xml:space="preserve">                     7.Peníze na cestě</t>
  </si>
  <si>
    <t>ř.80 až 81</t>
  </si>
  <si>
    <t>ř. 1+40</t>
  </si>
  <si>
    <t>ř.84+88</t>
  </si>
  <si>
    <t>ř.85 až 87</t>
  </si>
  <si>
    <t>ř.89 až 91</t>
  </si>
  <si>
    <t>ř.93+95+103+127</t>
  </si>
  <si>
    <t>ř.94</t>
  </si>
  <si>
    <t>ř.96 až 102</t>
  </si>
  <si>
    <t xml:space="preserve">                     1.Dlouhodobé úvěry</t>
  </si>
  <si>
    <t>ř.104 až 126</t>
  </si>
  <si>
    <t xml:space="preserve">                    15.Závazky ke společníkům sdruženým ve společnosti</t>
  </si>
  <si>
    <t xml:space="preserve">                    18.Krátkodobé úvěry</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</si>
  <si>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</si>
  <si>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</si>
  <si>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</si>
  <si>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</si>
  <si>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sz val="8"/>
        <rFont val="Calibri"/>
        <family val="2"/>
      </rPr>
      <t>(3)</t>
    </r>
    <r>
      <rPr>
        <sz val="10"/>
        <rFont val="Calibri"/>
        <family val="2"/>
      </rPr>
      <t xml:space="preserve"> Číslování řádků a sloupců je závazné </t>
    </r>
  </si>
  <si>
    <r>
      <rPr>
        <sz val="8"/>
        <rFont val="Calibri"/>
        <family val="2"/>
      </rPr>
      <t>(4)</t>
    </r>
    <r>
      <rPr>
        <sz val="10"/>
        <rFont val="Calibri"/>
        <family val="2"/>
      </rPr>
      <t xml:space="preserve"> Údaje se vyplňují  na celé tisíce bez desetinných míst.</t>
    </r>
  </si>
  <si>
    <r>
      <t xml:space="preserve">Výkaz zisku a ztráty </t>
    </r>
    <r>
      <rPr>
        <sz val="8"/>
        <rFont val="Calibri"/>
        <family val="2"/>
      </rPr>
      <t>(1)</t>
    </r>
  </si>
  <si>
    <r>
      <t xml:space="preserve"> Jednotlivé položky se vykazují v tis. Kč (</t>
    </r>
    <r>
      <rPr>
        <sz val="10"/>
        <rFont val="Calibri"/>
        <family val="2"/>
      </rPr>
      <t>§4, odst.3</t>
    </r>
    <r>
      <rPr>
        <b/>
        <sz val="10"/>
        <rFont val="Calibri"/>
        <family val="2"/>
      </rPr>
      <t>)</t>
    </r>
  </si>
  <si>
    <r>
      <t xml:space="preserve">řádek </t>
    </r>
    <r>
      <rPr>
        <sz val="8"/>
        <rFont val="Calibri"/>
        <family val="2"/>
      </rPr>
      <t>(3)</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</si>
  <si>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</si>
  <si>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</si>
  <si>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</si>
  <si>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</si>
  <si>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</si>
  <si>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</si>
  <si>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</si>
  <si>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</si>
  <si>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</si>
  <si>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</si>
  <si>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</si>
  <si>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</si>
  <si>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</si>
  <si>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</si>
  <si>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</si>
  <si>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</si>
  <si>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</si>
  <si>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</si>
  <si>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</si>
  <si>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</si>
  <si>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</si>
  <si>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</si>
  <si>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</si>
  <si>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</si>
  <si>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</si>
  <si>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</si>
  <si>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</si>
  <si>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</si>
  <si>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</si>
  <si>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</si>
  <si>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</si>
  <si>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</si>
  <si>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</si>
  <si>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</si>
  <si>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</si>
  <si>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</si>
  <si>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</si>
  <si>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</si>
  <si>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</si>
  <si>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</si>
  <si>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</si>
  <si>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</si>
  <si>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</si>
  <si>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</si>
  <si>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</si>
  <si>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</si>
  <si>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</si>
  <si>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</si>
  <si>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</si>
  <si>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</si>
  <si>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</si>
  <si>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</si>
  <si>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</si>
  <si>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</si>
  <si>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</si>
  <si>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</si>
  <si>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</si>
  <si>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</si>
  <si>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</si>
  <si>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</si>
  <si>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</si>
  <si>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</si>
  <si>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</si>
  <si>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</si>
  <si>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</si>
  <si>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</si>
  <si>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</si>
  <si>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</si>
  <si>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</si>
  <si>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</si>
  <si>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 xml:space="preserve"> Výsledek hospodaření před zdaněním celkem</t>
  </si>
  <si>
    <t>ř.61/sl.1+61/sl.2</t>
  </si>
  <si>
    <t xml:space="preserve"> Výsledek hospodaření po zdanění celkem</t>
  </si>
  <si>
    <t>ř.62/sl.1+62/sl.2</t>
  </si>
  <si>
    <r>
      <rPr>
        <sz val="8"/>
        <rFont val="Calibri"/>
        <family val="2"/>
      </rPr>
      <t>(1)</t>
    </r>
    <r>
      <rPr>
        <sz val="10"/>
        <rFont val="Calibri"/>
        <family val="2"/>
      </rPr>
      <t xml:space="preserve"> Zpracování "Výkazu zisku a ztraty" se řídí § 6 a §§ 26 až 28  Vyhlášky 504/2002 Sb.</t>
    </r>
  </si>
  <si>
    <r>
      <rPr>
        <sz val="8"/>
        <rFont val="Calibri"/>
        <family val="2"/>
      </rPr>
      <t>(2)</t>
    </r>
    <r>
      <rPr>
        <sz val="10"/>
        <rFont val="Calibri"/>
        <family val="2"/>
      </rPr>
      <t xml:space="preserve"> Vyhláškou je dáno pouze označení a členění textů; čísla příslušných účtů  a skupin jsou doplněna pro lepší orientaci ve výkazu.</t>
    </r>
  </si>
  <si>
    <t>Rozvojové programy - centralizované rozvojové projekty</t>
  </si>
  <si>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</si>
  <si>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t>PO 1 - Posilování kapacit pro kvalitní výzkum</t>
  </si>
  <si>
    <t>PO 2 - Rozvoj VŠ a lidských zdrojů pro VaV</t>
  </si>
  <si>
    <t>j=f+i</t>
  </si>
  <si>
    <t>Tabulka 1   Rozvaha (bilance)</t>
  </si>
  <si>
    <t xml:space="preserve">ř.41 </t>
  </si>
  <si>
    <t>ř.61 - 36</t>
  </si>
  <si>
    <t>ř.60 - 38 + 36</t>
  </si>
  <si>
    <t>Tabulka 2   Výkaz zisku a ztráty - sumář</t>
  </si>
  <si>
    <r>
      <t>hlavní</t>
    </r>
    <r>
      <rPr>
        <sz val="10"/>
        <rFont val="Calibri"/>
        <family val="2"/>
      </rPr>
      <t>+</t>
    </r>
    <r>
      <rPr>
        <b/>
        <sz val="10"/>
        <rFont val="Calibri"/>
        <family val="2"/>
      </rPr>
      <t xml:space="preserve">doplňková </t>
    </r>
    <r>
      <rPr>
        <sz val="10"/>
        <rFont val="Calibri"/>
        <family val="2"/>
      </rPr>
      <t>(hospodářská)</t>
    </r>
    <r>
      <rPr>
        <b/>
        <sz val="10"/>
        <rFont val="Calibri"/>
        <family val="2"/>
      </rPr>
      <t xml:space="preserve"> č.</t>
    </r>
  </si>
  <si>
    <t>hlavní činnost</t>
  </si>
  <si>
    <r>
      <t xml:space="preserve">doplňková </t>
    </r>
    <r>
      <rPr>
        <sz val="10"/>
        <rFont val="Calibri"/>
        <family val="2"/>
      </rPr>
      <t>(hospodářská)</t>
    </r>
    <r>
      <rPr>
        <b/>
        <sz val="10"/>
        <rFont val="Calibri"/>
        <family val="2"/>
      </rPr>
      <t xml:space="preserve"> činnost </t>
    </r>
  </si>
  <si>
    <t>ř.1+8+12+18+20+28+34+36</t>
  </si>
  <si>
    <r>
      <t>Tabulka 2.a  Výkaz zisku a ztráty - vysoká škola</t>
    </r>
    <r>
      <rPr>
        <sz val="16"/>
        <rFont val="Calibri"/>
        <family val="2"/>
      </rPr>
      <t xml:space="preserve"> </t>
    </r>
    <r>
      <rPr>
        <sz val="12"/>
        <rFont val="Calibri"/>
        <family val="2"/>
      </rPr>
      <t>(bez stravovací a ubytovací činnosti)</t>
    </r>
  </si>
  <si>
    <t>Tabulka 2.b   Výkaz zisku a ztráty - stravovací a ubytovací činnost</t>
  </si>
  <si>
    <t>stav k 1.1.</t>
  </si>
  <si>
    <r>
      <t>stav k 31.12.</t>
    </r>
  </si>
  <si>
    <t>Součást VVŠ</t>
  </si>
  <si>
    <t>HV z hlavní činnosti</t>
  </si>
  <si>
    <t>HV z doplňkové činnosti</t>
  </si>
  <si>
    <t>HV celkem</t>
  </si>
  <si>
    <t>Katolická teologická fakulta</t>
  </si>
  <si>
    <t>Evangelická teologická fakulta</t>
  </si>
  <si>
    <t>Husitská teologická fakulta</t>
  </si>
  <si>
    <t>Právnická fakulta</t>
  </si>
  <si>
    <t>1. lékařská fakulta</t>
  </si>
  <si>
    <t>2. lékařská fakulta</t>
  </si>
  <si>
    <t>3. lékařská fakulta</t>
  </si>
  <si>
    <t>Lékařská fakulta v Plzni</t>
  </si>
  <si>
    <t>Lékařská fakulta v Hradci Králové</t>
  </si>
  <si>
    <t>Farmaceutická fakulta</t>
  </si>
  <si>
    <t>Filozofická fakulta</t>
  </si>
  <si>
    <t>Přírodovědecká fakulta</t>
  </si>
  <si>
    <t>Matematicko-fyzikální fakulta</t>
  </si>
  <si>
    <t>Pedagogická fakulta</t>
  </si>
  <si>
    <t>Fakulta sociálních věd</t>
  </si>
  <si>
    <t>Fakulta tělesné výchovy a sportu</t>
  </si>
  <si>
    <t>Fakulta humanitních studií</t>
  </si>
  <si>
    <t>CERGE</t>
  </si>
  <si>
    <t>Ústav jazykové a odborné přípravy</t>
  </si>
  <si>
    <t>Rektorát Univerzity Karlovy</t>
  </si>
  <si>
    <t>Správa budov a zařízení</t>
  </si>
  <si>
    <t>Koleje a menzy</t>
  </si>
  <si>
    <t>Univerzita Karlova celkem</t>
  </si>
  <si>
    <r>
      <t xml:space="preserve">Druh podpory
</t>
    </r>
    <r>
      <rPr>
        <sz val="10"/>
        <color indexed="8"/>
        <rFont val="Calibri"/>
        <family val="2"/>
      </rPr>
      <t>(dotační položky a ukazatele) (1)</t>
    </r>
  </si>
  <si>
    <t>Použité
zdroje
celkem</t>
  </si>
  <si>
    <t>Studijní programy a s nimi spojená tvůrčí činnost</t>
  </si>
  <si>
    <t>Zahraniční studenti a mezinárodní spolupráce</t>
  </si>
  <si>
    <t>Institucinální  plány</t>
  </si>
  <si>
    <t>S</t>
  </si>
  <si>
    <t>U</t>
  </si>
  <si>
    <t>ostatní:</t>
  </si>
  <si>
    <t>ostatní odbory MŠMT</t>
  </si>
  <si>
    <t>Dům zahraniční spolupráce</t>
  </si>
  <si>
    <t xml:space="preserve">     Ministerstvo zdravotnictví</t>
  </si>
  <si>
    <t xml:space="preserve">     Ministerstvo kultury</t>
  </si>
  <si>
    <t xml:space="preserve">     Ministerstvo zemědělství</t>
  </si>
  <si>
    <t xml:space="preserve">     Ministerstvo práce a sociálních věcí</t>
  </si>
  <si>
    <t xml:space="preserve">     Ministerstvo zahraničních věcí</t>
  </si>
  <si>
    <t xml:space="preserve">     Kraje a MHMP</t>
  </si>
  <si>
    <t xml:space="preserve">     Evropská unie mimo evropské fondy</t>
  </si>
  <si>
    <t xml:space="preserve">     Zahraničí ostatní mimo EU</t>
  </si>
  <si>
    <t>Tabulka 5.b   Financování výzkumu a vývoje</t>
  </si>
  <si>
    <t>Druh podpory/název programu (1)</t>
  </si>
  <si>
    <t xml:space="preserve">     IP na dlouh. koncepční rozvoj výzk. organizací</t>
  </si>
  <si>
    <r>
      <t xml:space="preserve">         </t>
    </r>
    <r>
      <rPr>
        <i/>
        <sz val="10"/>
        <color indexed="8"/>
        <rFont val="Calibri"/>
        <family val="2"/>
      </rPr>
      <t>v tom: Rámcové programy</t>
    </r>
  </si>
  <si>
    <t xml:space="preserve">     Ministerstva</t>
  </si>
  <si>
    <t xml:space="preserve">          Ministerstvo kultury</t>
  </si>
  <si>
    <t xml:space="preserve">          Ministerstvo zemědělství</t>
  </si>
  <si>
    <t xml:space="preserve">          Ministerstvo vnitra</t>
  </si>
  <si>
    <t xml:space="preserve">     Grantové agentury</t>
  </si>
  <si>
    <t xml:space="preserve">          GAČR</t>
  </si>
  <si>
    <t xml:space="preserve">          TAČR</t>
  </si>
  <si>
    <t xml:space="preserve">          AZV - MZ</t>
  </si>
  <si>
    <t xml:space="preserve">          obce a městské části</t>
  </si>
  <si>
    <t xml:space="preserve">          Kraje a MHMP</t>
  </si>
  <si>
    <t>Zahraničí ostatní mimo EU</t>
  </si>
  <si>
    <t>Poznámky:</t>
  </si>
  <si>
    <t xml:space="preserve">Identifikační číslo EDS </t>
  </si>
  <si>
    <r>
      <t xml:space="preserve">VaV </t>
    </r>
    <r>
      <rPr>
        <sz val="8"/>
        <color indexed="8"/>
        <rFont val="Calibri"/>
        <family val="2"/>
      </rPr>
      <t>(2)</t>
    </r>
  </si>
  <si>
    <r>
      <t>z toho (6) zajištěno spoluřešit.</t>
    </r>
    <r>
      <rPr>
        <sz val="8"/>
        <color indexed="8"/>
        <rFont val="Calibri"/>
        <family val="2"/>
      </rPr>
      <t xml:space="preserve"> </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</si>
  <si>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</si>
  <si>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color indexed="8"/>
        <rFont val="Calibri"/>
        <family val="2"/>
      </rPr>
      <t>(7)</t>
    </r>
    <r>
      <rPr>
        <sz val="10"/>
        <color indexed="8"/>
        <rFont val="Calibri"/>
        <family val="2"/>
      </rPr>
      <t xml:space="preserve"> Lze vyplnit, pokud se nejedná o poslední rok projektu.</t>
    </r>
  </si>
  <si>
    <t>Tabulka 6  Přehled vybraných výnosů</t>
  </si>
  <si>
    <t>Výnosy za rok (1)</t>
  </si>
  <si>
    <r>
      <t xml:space="preserve">Průměrná částka na 1 studenta </t>
    </r>
    <r>
      <rPr>
        <sz val="8"/>
        <rFont val="Calibri"/>
        <family val="2"/>
      </rPr>
      <t>(3)</t>
    </r>
  </si>
  <si>
    <t>úplata za vzdělávání v mezinárodně uznávaném kursu (§ 60a)</t>
  </si>
  <si>
    <t>poplatek za úkony spojené s rigorózní zkouškou (§ 46; 5)</t>
  </si>
  <si>
    <t>úplata za používání zařízení pro přípravu k rigor. zk. (§ 46; 5)</t>
  </si>
  <si>
    <t>vystavení opisu dokladu o studiu</t>
  </si>
  <si>
    <t>vystavení cizojazyčného dokladu o studiu</t>
  </si>
  <si>
    <t>vystavení opisu dokladu vyhotoveného z archiválií</t>
  </si>
  <si>
    <t>Kontrola na tab. 11.c:</t>
  </si>
  <si>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</si>
  <si>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rFont val="Calibri"/>
        <family val="2"/>
      </rPr>
      <t>(2)</t>
    </r>
    <r>
      <rPr>
        <sz val="10"/>
        <rFont val="Calibri"/>
        <family val="2"/>
      </rPr>
      <t xml:space="preserve"> VŠ uvede počet studentů (resp. studií) nebo dalších účastníků vzdělávání, kteří poplatek/úhradu za další činosti zaplatili.</t>
    </r>
  </si>
  <si>
    <t>sl. "a" Celkem = vazba na stipendijní fond (Tab. 11.c)</t>
  </si>
  <si>
    <t>Tabulka 8   Pracovníci a mzdové prostředky</t>
  </si>
  <si>
    <r>
      <t>VaV z národních zdrojů</t>
    </r>
    <r>
      <rPr>
        <sz val="8"/>
        <rFont val="Calibri"/>
        <family val="2"/>
      </rPr>
      <t xml:space="preserve"> (2)</t>
    </r>
  </si>
  <si>
    <t>mzdy (7)</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</si>
  <si>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</si>
  <si>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r>
      <t xml:space="preserve">Počet pracovníků </t>
    </r>
    <r>
      <rPr>
        <sz val="8"/>
        <rFont val="Calibri"/>
        <family val="2"/>
      </rPr>
      <t>(3)</t>
    </r>
  </si>
  <si>
    <r>
      <t xml:space="preserve">akademičtí pracovníci </t>
    </r>
    <r>
      <rPr>
        <sz val="8"/>
        <rFont val="Calibri"/>
        <family val="2"/>
      </rPr>
      <t>(4)</t>
    </r>
  </si>
  <si>
    <t>-</t>
  </si>
  <si>
    <t>ped. prac. VVI</t>
  </si>
  <si>
    <r>
      <t xml:space="preserve">vědečtí pracovníci </t>
    </r>
    <r>
      <rPr>
        <sz val="8"/>
        <rFont val="Calibri"/>
        <family val="2"/>
      </rPr>
      <t>(5)</t>
    </r>
  </si>
  <si>
    <r>
      <t xml:space="preserve">ostatní </t>
    </r>
    <r>
      <rPr>
        <sz val="8"/>
        <rFont val="Calibri"/>
        <family val="2"/>
      </rPr>
      <t>(6)</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</si>
  <si>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</si>
  <si>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r>
      <rPr>
        <sz val="8"/>
        <color indexed="8"/>
        <rFont val="Calibri"/>
        <family val="2"/>
      </rPr>
      <t>(4)</t>
    </r>
    <r>
      <rPr>
        <sz val="10"/>
        <color indexed="8"/>
        <rFont val="Calibri"/>
        <family val="2"/>
      </rPr>
      <t xml:space="preserve"> Jedná se o pracovníky VŠ, kteří jsou vnitřním předpisem VŠ zařazeni mezi akademické pracovníky. Zároveň platí, že se v rámci svého úvazku věnují pedagogické nebo vědecké činnosti; není možné mezi akademické pracovníky zařadit vědecké pracovníky, kteří na VŠ pouze vědecky pracují a nevyučují. Vědečtí, výzkumní a vývojoví pracovníci podílející se na pedag.činnosti budou započteni do vyznačených kategorií akad.pracovníků.
Pokud VŠ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v tabulce 7.1.</t>
    </r>
  </si>
  <si>
    <r>
      <rPr>
        <sz val="8"/>
        <color indexed="8"/>
        <rFont val="Calibri"/>
        <family val="2"/>
      </rPr>
      <t>(6)</t>
    </r>
    <r>
      <rPr>
        <sz val="10"/>
        <color indexed="8"/>
        <rFont val="Calibri"/>
        <family val="2"/>
      </rPr>
      <t xml:space="preserve"> Úvazky pracovníků, v nichž se zaměstnanci VŠ nevěnují pedag.ani vědecké činnosti; jde zejména o technicko-hospodářské pracovníky, provozní a obchodně provozní pracovníky, zdravotní a ostatní pracovníky, atp.</t>
    </r>
  </si>
  <si>
    <r>
      <rPr>
        <sz val="8"/>
        <color indexed="8"/>
        <rFont val="Calibri"/>
        <family val="2"/>
      </rPr>
      <t>(7)</t>
    </r>
    <r>
      <rPr>
        <sz val="10"/>
        <color indexed="8"/>
        <rFont val="Calibri"/>
        <family val="2"/>
      </rPr>
      <t xml:space="preserve"> Hodnota mezd CELKEM v řádku 6 (CELKEM) tab. 8.a se rovná hodnotě mezd CELKEM ve sl. 8, ř. 11 tabulky 8.b</t>
    </r>
  </si>
  <si>
    <r>
      <rPr>
        <sz val="8"/>
        <color indexed="8"/>
        <rFont val="Calibri"/>
        <family val="2"/>
      </rPr>
      <t>(8)</t>
    </r>
    <r>
      <rPr>
        <sz val="10"/>
        <color indexed="8"/>
        <rFont val="Calibri"/>
        <family val="2"/>
      </rPr>
      <t xml:space="preserve"> Hodnota mezd CELKEM ve sl. 2, ř. 11 tabulky 8.b. se rovná součtu hodnot mezd CELKEM ve sloupcích 1 a 3  řádku 6 tabulky 8.a. Hodnota mezd CELKEM ve sl. 5, ř. 11 tabulky 8.b. se rovná součtu hodnot mezd CELKEM ve sloupcích 5, 7, 9, 11, 13, 15 a 17  řádku 6 tabulky 8.a</t>
    </r>
  </si>
  <si>
    <t>Vlastní prostředky</t>
  </si>
  <si>
    <t>Projekty ČR</t>
  </si>
  <si>
    <t>Projekty EU</t>
  </si>
  <si>
    <t>Projekty mimo EU</t>
  </si>
  <si>
    <t>ERASMUS</t>
  </si>
  <si>
    <t>Vládní stipendia</t>
  </si>
  <si>
    <t>z toho (1)</t>
  </si>
  <si>
    <t>Ostatní (sport, repre)</t>
  </si>
  <si>
    <t>Účelová stipendia jinde neuvedená</t>
  </si>
  <si>
    <r>
      <rPr>
        <b/>
        <sz val="18"/>
        <rFont val="Calibri"/>
        <family val="2"/>
      </rPr>
      <t>Tab. 8.a:    Pracovníci a mzdové prostředky</t>
    </r>
    <r>
      <rPr>
        <b/>
        <sz val="12"/>
        <rFont val="Calibri"/>
        <family val="2"/>
      </rPr>
      <t xml:space="preserve"> </t>
    </r>
    <r>
      <rPr>
        <sz val="12"/>
        <rFont val="Calibri"/>
        <family val="2"/>
      </rPr>
      <t>(dle zdroje financování mzdy a OON) (1)</t>
    </r>
  </si>
  <si>
    <r>
      <rPr>
        <b/>
        <sz val="18"/>
        <rFont val="Calibri"/>
        <family val="2"/>
      </rPr>
      <t>Tab. 8.b:    Pracovníci a mzdové prostředky</t>
    </r>
    <r>
      <rPr>
        <b/>
        <sz val="12"/>
        <rFont val="Calibri"/>
        <family val="2"/>
      </rPr>
      <t xml:space="preserve"> </t>
    </r>
    <r>
      <rPr>
        <sz val="12"/>
        <rFont val="Calibri"/>
        <family val="2"/>
      </rPr>
      <t>(bez OON)</t>
    </r>
  </si>
  <si>
    <t>31 ÚJOP Mariánské Lázně</t>
  </si>
  <si>
    <t xml:space="preserve">43 KaM Právnická </t>
  </si>
  <si>
    <t>43 KaM Albertov</t>
  </si>
  <si>
    <t>43 KaM Budeč</t>
  </si>
  <si>
    <t>43 KaM snídárna Na Větrníku</t>
  </si>
  <si>
    <t>43 KaM snídárna Hvězda</t>
  </si>
  <si>
    <t>43 KaM Sport</t>
  </si>
  <si>
    <t>43 KaM Troja</t>
  </si>
  <si>
    <t>43 KaM snídárna Otava</t>
  </si>
  <si>
    <t>43 KaM Hostivař</t>
  </si>
  <si>
    <t>43 KaM Šafránkův pavilon</t>
  </si>
  <si>
    <t>43 KaM Na Kotli</t>
  </si>
  <si>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</si>
  <si>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</si>
  <si>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od zaměstnanců </t>
    </r>
    <r>
      <rPr>
        <sz val="8"/>
        <rFont val="Calibri"/>
        <family val="2"/>
      </rPr>
      <t>(2)</t>
    </r>
  </si>
  <si>
    <t>03 HTF Roháčova</t>
  </si>
  <si>
    <t>16 FTVS kolej + hostel</t>
  </si>
  <si>
    <t>31 ÚJOP Vyšehrad</t>
  </si>
  <si>
    <t>31 ÚJOP Hostivař</t>
  </si>
  <si>
    <t>31 ÚJOP Dobruška</t>
  </si>
  <si>
    <t>31 ÚJOP Poděbrady</t>
  </si>
  <si>
    <t>43 KaM k. Jednota</t>
  </si>
  <si>
    <t>43 KaM k. Budeč</t>
  </si>
  <si>
    <t>43 KaM k. Švehlova</t>
  </si>
  <si>
    <t>43 KaM k. Větrník</t>
  </si>
  <si>
    <t>43 KaM k. Hvězda</t>
  </si>
  <si>
    <t>43 KaM k. Kajetánka</t>
  </si>
  <si>
    <t>43 KaM k. Komenského</t>
  </si>
  <si>
    <t>43 KaM k. Nová</t>
  </si>
  <si>
    <t>43 KaM k. 17. listopadu</t>
  </si>
  <si>
    <t>43 KaM k. Jižní město</t>
  </si>
  <si>
    <t>43 KaM k. Hostivař</t>
  </si>
  <si>
    <t>43 KaM k. Bolevecká</t>
  </si>
  <si>
    <t>43 KaM k. Heyrovského</t>
  </si>
  <si>
    <t>43 KaM k. Šafránkův Pavilon</t>
  </si>
  <si>
    <t>43 KaM k. Na kotli</t>
  </si>
  <si>
    <t>43 KaM k. Palachova</t>
  </si>
  <si>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</si>
  <si>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r>
      <t xml:space="preserve">Menzy a ostatní stravovací zařízení, pro která vydalo souhlas MŠMT </t>
    </r>
    <r>
      <rPr>
        <sz val="8"/>
        <rFont val="Calibri"/>
        <family val="2"/>
      </rPr>
      <t>(1)</t>
    </r>
  </si>
  <si>
    <r>
      <t xml:space="preserve">Koleje a ostatní ubytovací zařízení provozované VVŠ </t>
    </r>
    <r>
      <rPr>
        <sz val="8"/>
        <rFont val="Calibri"/>
        <family val="2"/>
      </rPr>
      <t>(1)</t>
    </r>
  </si>
  <si>
    <t>Tabulka 11   Fondy celkem</t>
  </si>
  <si>
    <t>poč. stav.</t>
  </si>
  <si>
    <t>k 1.1.</t>
  </si>
  <si>
    <t>z toho příděl ze zisku</t>
  </si>
  <si>
    <t>Kontrola na rozvahu (tab. 1)</t>
  </si>
  <si>
    <t>Údaje v podbarvených polích se načtou automaticky z vyplněných tabulek 11.a až 11.g</t>
  </si>
  <si>
    <t>Součet počátečních stavů fondů k 1. 1. roku (pole a1) se rovná  údaji z řádku 0089 sl. 1 tab. 1 - Rozvaha</t>
  </si>
  <si>
    <t>Součet koncových stavů fondů k 31. 12. roku (pole e1) se rovná  údaji z řádku 0089 sl. 2 tab. 1 - Rozvaha</t>
  </si>
  <si>
    <t>Tabulka 11.a   Rezervní fond</t>
  </si>
  <si>
    <t>ze zisku</t>
  </si>
  <si>
    <r>
      <rPr>
        <sz val="8"/>
        <rFont val="Calibri"/>
        <family val="2"/>
      </rPr>
      <t>(1)</t>
    </r>
    <r>
      <rPr>
        <sz val="10"/>
        <rFont val="Calibri"/>
        <family val="2"/>
      </rPr>
      <t xml:space="preserve"> V případě použití tohoto řádku, VŠ blíže specifikuje.</t>
    </r>
  </si>
  <si>
    <t>Tabulka 11.b   Fond reprodukce investičního majetku</t>
  </si>
  <si>
    <t>ze  zisku</t>
  </si>
  <si>
    <r>
      <rPr>
        <i/>
        <u val="single"/>
        <sz val="10"/>
        <rFont val="Calibri"/>
        <family val="2"/>
      </rPr>
      <t>ostatní neinvestiční užití:</t>
    </r>
    <r>
      <rPr>
        <i/>
        <sz val="10"/>
        <rFont val="Calibri"/>
        <family val="2"/>
      </rPr>
      <t xml:space="preserve"> opravy a údržba dlouhodobého majetku</t>
    </r>
  </si>
  <si>
    <t>Tabulka 11.c   Stipendijní fond</t>
  </si>
  <si>
    <r>
      <t xml:space="preserve">poplatky za studium dle § 58 zákona 111/1998 Sb. </t>
    </r>
    <r>
      <rPr>
        <sz val="10"/>
        <color indexed="8"/>
        <rFont val="Calibri"/>
        <family val="2"/>
      </rPr>
      <t>(1)</t>
    </r>
  </si>
  <si>
    <r>
      <rPr>
        <sz val="8"/>
        <rFont val="Calibri"/>
        <family val="2"/>
      </rPr>
      <t>(1)</t>
    </r>
    <r>
      <rPr>
        <sz val="10"/>
        <rFont val="Calibri"/>
        <family val="2"/>
      </rPr>
      <t xml:space="preserve"> Jedná se o poplatky definované v odst. 3 a 4 - § 58 zákona č. 111/1998 Sb.</t>
    </r>
  </si>
  <si>
    <r>
      <rPr>
        <sz val="8"/>
        <rFont val="Calibri"/>
        <family val="2"/>
      </rPr>
      <t>(2)</t>
    </r>
    <r>
      <rPr>
        <sz val="10"/>
        <rFont val="Calibri"/>
        <family val="2"/>
      </rPr>
      <t xml:space="preserve"> V případě použití tohoto řádku, VŠ blíže specifikuje.</t>
    </r>
  </si>
  <si>
    <t>Tabulka 11.d   Fond odměn</t>
  </si>
  <si>
    <t>osobní náklady</t>
  </si>
  <si>
    <t>Tabulka 11.e   Fond účelově určených prostředků</t>
  </si>
  <si>
    <t>Tabulka 11.f   Fond sociální</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</si>
  <si>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</si>
  <si>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</si>
  <si>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</si>
  <si>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</si>
  <si>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</si>
  <si>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</si>
  <si>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</si>
  <si>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udržení nebo zlepšení zdravotního stavu zaměstnanců</t>
  </si>
  <si>
    <t>příspěvek na částečné krytí úplaty za předškolní vzdělávání v MŠ</t>
  </si>
  <si>
    <t>ostatní čerpání</t>
  </si>
  <si>
    <t>Tabulka 11.g   Fond provozních prostředků</t>
  </si>
  <si>
    <t>Náklady</t>
  </si>
  <si>
    <t>v gesci MŠMT</t>
  </si>
  <si>
    <t>Vratka nevyčerp. prostředků</t>
  </si>
  <si>
    <r>
      <t xml:space="preserve">z toho zdroje EU </t>
    </r>
    <r>
      <rPr>
        <b/>
        <sz val="10"/>
        <color indexed="8"/>
        <rFont val="Calibri"/>
        <family val="2"/>
      </rPr>
      <t>v %</t>
    </r>
    <r>
      <rPr>
        <sz val="8"/>
        <color indexed="8"/>
        <rFont val="Calibri"/>
        <family val="2"/>
      </rPr>
      <t xml:space="preserve"> </t>
    </r>
    <r>
      <rPr>
        <sz val="10"/>
        <color indexed="8"/>
        <rFont val="Calibri"/>
        <family val="2"/>
      </rPr>
      <t>(5)</t>
    </r>
  </si>
  <si>
    <t>PO 3 - Rovný přístup ke kvalitnímu(…) vzdělávání</t>
  </si>
  <si>
    <t>PO 1 - Posílení výzkumu,technologického rozvoje a inovací</t>
  </si>
  <si>
    <t>PO 2 - Udržitelná mobilita a energetické úspory</t>
  </si>
  <si>
    <t>PO 3 - Podpora sociálního začleňování a boj proti chudobě</t>
  </si>
  <si>
    <t>PO 4 - Vzdělávání a vzdělanost a podpora zaměstnanosti</t>
  </si>
  <si>
    <t>PO 5 - Technická pomoc</t>
  </si>
  <si>
    <t>PO 1 - Podpora zaměstnanosti a adaptability pracovní síly</t>
  </si>
  <si>
    <t>PO 2 - Sociální začleňování a boj s chudobou</t>
  </si>
  <si>
    <t>PO 3 - Sociální inovace a mezinárodní spolupráce</t>
  </si>
  <si>
    <t>v tis. Kč</t>
  </si>
  <si>
    <r>
      <t xml:space="preserve">Tabulka 10   Neinvestiční náklady a výnosy - Koleje a menzy </t>
    </r>
    <r>
      <rPr>
        <sz val="20"/>
        <rFont val="Calibri"/>
        <family val="2"/>
      </rPr>
      <t>(KaM)</t>
    </r>
  </si>
  <si>
    <t>v tis.Kč</t>
  </si>
  <si>
    <r>
      <rPr>
        <b/>
        <sz val="16"/>
        <rFont val="Calibri"/>
        <family val="2"/>
      </rPr>
      <t>Tabulka 3   Hospodářský výsledek</t>
    </r>
    <r>
      <rPr>
        <sz val="12"/>
        <rFont val="Calibri"/>
        <family val="2"/>
      </rPr>
      <t xml:space="preserve"> (po zdanění a vč. vnitropodniku)</t>
    </r>
  </si>
  <si>
    <t>poskytování nadstandardních služeb v souvislosti s využíváním počítačové sítě UK</t>
  </si>
  <si>
    <t>Výnosy (1)</t>
  </si>
  <si>
    <t>z toho stipendijní fond - tvorba (1)</t>
  </si>
  <si>
    <r>
      <t xml:space="preserve">Úhrada za další činnosti poskytované vysokou školou </t>
    </r>
    <r>
      <rPr>
        <sz val="8"/>
        <rFont val="Calibri"/>
        <family val="2"/>
      </rPr>
      <t>(4) (5)</t>
    </r>
  </si>
  <si>
    <t>vystavení duplikátu pro přístup do počítačových sítí (např. vstupní počítačové heslo) a duplikátu prostředku pro vstup do objektu (např. čipová karta) tam, kde nelze využívat průkazu studenta</t>
  </si>
  <si>
    <t>vazba dokumentů</t>
  </si>
  <si>
    <t>úkony spojené s meziknihovní výpůjční službou (MVS) a mezinárodní meziknihovní výpůjční službou (MMVS)</t>
  </si>
  <si>
    <t>úkony za odeslání SMS zprávy z knihovního systému</t>
  </si>
  <si>
    <t>prodej informačních brožur (povinnost jejich nákupu nelze od studentů vyžadovat)</t>
  </si>
  <si>
    <t>vybrané poradenské služby (např. diagnostika apod.) v poradnách a poradenských centrech</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</si>
  <si>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</si>
  <si>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r>
      <rPr>
        <sz val="8"/>
        <rFont val="Calibri"/>
        <family val="2"/>
      </rPr>
      <t>(4)</t>
    </r>
    <r>
      <rPr>
        <sz val="10"/>
        <rFont val="Calibri"/>
        <family val="2"/>
      </rPr>
      <t xml:space="preserve"> Jedná se o činnosti související se studiem jiné než podle § 58 zák.111/1998 Sb.</t>
    </r>
  </si>
  <si>
    <r>
      <rPr>
        <sz val="8"/>
        <rFont val="Calibri"/>
        <family val="2"/>
      </rPr>
      <t>(5)</t>
    </r>
    <r>
      <rPr>
        <sz val="10"/>
        <rFont val="Calibri"/>
        <family val="2"/>
      </rPr>
      <t xml:space="preserve"> V přehledu nejsou z logiky věci uvedeny úhrady za tisk a kopírování, za rešeršní a obdobné služby v knihovnách a za úkony spojené s překročením knihovního řádu. Tyto úhrady jsou vybírány pouze na základě kalkulace (viz opatření rektora č. 24/2017). Dále z logiky věci nejsou uvedeny poplatky za ISIC, poplatky za duplikáty zaměstnaneckých průkazů, poplatky za ITIC, ALIVE apod.</t>
    </r>
  </si>
  <si>
    <r>
      <t xml:space="preserve">Příspěvek / dotace MŠMT
</t>
    </r>
    <r>
      <rPr>
        <sz val="8"/>
        <rFont val="Calibri"/>
        <family val="2"/>
      </rPr>
      <t>(včetně GAUK, SVV, PRVOUK, UNCE)</t>
    </r>
  </si>
  <si>
    <r>
      <rPr>
        <sz val="8"/>
        <rFont val="Calibri"/>
        <family val="2"/>
      </rPr>
      <t>(1)</t>
    </r>
    <r>
      <rPr>
        <sz val="10"/>
        <rFont val="Calibri"/>
        <family val="2"/>
      </rPr>
      <t xml:space="preserve"> VVŠ uvede, jaké další zdroje použila k financování stipendií.</t>
    </r>
  </si>
  <si>
    <t xml:space="preserve">zůstat.cena nehm. a hmot.dlouhod. majetku </t>
  </si>
  <si>
    <t>h*</t>
  </si>
  <si>
    <t>31 ÚJOP Krystal</t>
  </si>
  <si>
    <t>43 KaM Jednota</t>
  </si>
  <si>
    <r>
      <rPr>
        <i/>
        <u val="single"/>
        <sz val="10"/>
        <rFont val="Calibri"/>
        <family val="2"/>
      </rPr>
      <t>ostatní investiční užití:</t>
    </r>
    <r>
      <rPr>
        <i/>
        <sz val="10"/>
        <rFont val="Calibri"/>
        <family val="2"/>
      </rPr>
      <t xml:space="preserve"> pořízení nehmotného majetku (software, licence, weby)</t>
    </r>
  </si>
  <si>
    <t>(tis. Kč)</t>
  </si>
  <si>
    <t>(v tis. Kč)</t>
  </si>
  <si>
    <r>
      <t xml:space="preserve">poskytnuté </t>
    </r>
    <r>
      <rPr>
        <sz val="8"/>
        <color indexed="8"/>
        <rFont val="Calibri"/>
        <family val="2"/>
      </rPr>
      <t>(3)</t>
    </r>
  </si>
  <si>
    <r>
      <t xml:space="preserve">použité </t>
    </r>
    <r>
      <rPr>
        <sz val="8"/>
        <color indexed="8"/>
        <rFont val="Calibri"/>
        <family val="2"/>
      </rPr>
      <t>(4)</t>
    </r>
  </si>
  <si>
    <t>MPSV-OPZ</t>
  </si>
  <si>
    <t>MF-EHP+NF</t>
  </si>
  <si>
    <t>CZ06  PO 16 Zachování a revitalizace kulturního dědictví</t>
  </si>
  <si>
    <t>PO 2 - Kvalita ovzduší</t>
  </si>
  <si>
    <t>Nevyčerp. z poskyt.veř. pr. v roce
(7)</t>
  </si>
  <si>
    <t>Vratka nevyčerp. prostř.
(8)</t>
  </si>
  <si>
    <t>Ost.použ. zdroje celk.
(9)</t>
  </si>
  <si>
    <t>Operační program/prioritní osa/oblast podpory
 (1)</t>
  </si>
  <si>
    <r>
      <t xml:space="preserve">Tabulka 5   Veřejné zdroje financování VVŠ: prostředky poskytnuté a prostředky použité </t>
    </r>
    <r>
      <rPr>
        <sz val="20"/>
        <rFont val="Calibri"/>
        <family val="2"/>
      </rPr>
      <t>(1)</t>
    </r>
  </si>
  <si>
    <r>
      <t xml:space="preserve">Transfer znalostí </t>
    </r>
    <r>
      <rPr>
        <b/>
        <sz val="8"/>
        <rFont val="Calibri"/>
        <family val="2"/>
      </rPr>
      <t>(1)</t>
    </r>
  </si>
  <si>
    <r>
      <t xml:space="preserve">Tržby  za vlastní služby </t>
    </r>
    <r>
      <rPr>
        <b/>
        <sz val="8"/>
        <rFont val="Calibri"/>
        <family val="2"/>
      </rPr>
      <t>(6)</t>
    </r>
  </si>
  <si>
    <r>
      <t xml:space="preserve">    </t>
    </r>
    <r>
      <rPr>
        <b/>
        <sz val="12"/>
        <rFont val="Calibri"/>
        <family val="2"/>
      </rPr>
      <t>Celkem</t>
    </r>
    <r>
      <rPr>
        <b/>
        <sz val="10"/>
        <rFont val="Calibri"/>
        <family val="2"/>
      </rPr>
      <t xml:space="preserve"> (5)</t>
    </r>
  </si>
  <si>
    <r>
      <t xml:space="preserve">Počet studentů
</t>
    </r>
    <r>
      <rPr>
        <sz val="8"/>
        <rFont val="Calibri"/>
        <family val="2"/>
      </rPr>
      <t>(2)</t>
    </r>
  </si>
  <si>
    <t>Nakladatelství Karolinum</t>
  </si>
  <si>
    <t xml:space="preserve">     Ministerstvo pro místní rozvoj</t>
  </si>
  <si>
    <t>Ostatní prostředky</t>
  </si>
  <si>
    <t>Zahraniční VŠ, nadace a jiná spolupráce mimo EU</t>
  </si>
  <si>
    <t xml:space="preserve">          Ministerstvo zdravotnictví</t>
  </si>
  <si>
    <t xml:space="preserve">          Rámcové programy</t>
  </si>
  <si>
    <t xml:space="preserve">          Horizont 2020</t>
  </si>
  <si>
    <t xml:space="preserve">          Ostatní projekty EU mimo Evropské fondy</t>
  </si>
  <si>
    <t xml:space="preserve">          Zahraniční VŠ, nadace a jiná spolupráce mimo EU</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</si>
  <si>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</si>
  <si>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</si>
  <si>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</si>
  <si>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na programy strukturálních fondů </t>
    </r>
    <r>
      <rPr>
        <sz val="8"/>
        <rFont val="Calibri"/>
        <family val="2"/>
      </rPr>
      <t xml:space="preserve">(3) </t>
    </r>
    <r>
      <rPr>
        <sz val="8"/>
        <rFont val="Calibri"/>
        <family val="2"/>
      </rPr>
      <t xml:space="preserve"> (ř.5+ř.6)</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</si>
  <si>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</si>
  <si>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</si>
  <si>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</si>
  <si>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</si>
  <si>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</si>
  <si>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</si>
  <si>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</si>
  <si>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dotace ostatní  </t>
    </r>
    <r>
      <rPr>
        <sz val="8"/>
        <rFont val="Calibri"/>
        <family val="2"/>
      </rPr>
      <t>(ř.25+ř.26)</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</si>
  <si>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</si>
  <si>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</si>
  <si>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</si>
  <si>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</si>
  <si>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</si>
  <si>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</si>
  <si>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</si>
  <si>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</si>
  <si>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</si>
  <si>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</si>
  <si>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</si>
  <si>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</si>
  <si>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</si>
  <si>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</si>
  <si>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na programy strukturálních fondů </t>
    </r>
    <r>
      <rPr>
        <sz val="8"/>
        <rFont val="Calibri"/>
        <family val="2"/>
      </rPr>
      <t>(ř.5+ř.15+ř.22)</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</si>
  <si>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</si>
  <si>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</si>
  <si>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</si>
  <si>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dotace na programy strukturálních fondů</t>
    </r>
    <r>
      <rPr>
        <sz val="8"/>
        <rFont val="Calibri"/>
        <family val="2"/>
      </rPr>
      <t xml:space="preserve">  (ř.6+ř.16+ř.23)</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</si>
  <si>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</si>
  <si>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</si>
  <si>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v tab.</t>
  </si>
  <si>
    <r>
      <t>použité</t>
    </r>
    <r>
      <rPr>
        <sz val="8"/>
        <color indexed="8"/>
        <rFont val="Calibri"/>
        <family val="2"/>
      </rPr>
      <t xml:space="preserve"> (3)</t>
    </r>
  </si>
  <si>
    <t>č.5</t>
  </si>
  <si>
    <t xml:space="preserve">    Obce a městské části</t>
  </si>
  <si>
    <t>Evropská komise</t>
  </si>
  <si>
    <r>
      <rPr>
        <sz val="8"/>
        <color indexed="8"/>
        <rFont val="Calibri"/>
        <family val="2"/>
      </rPr>
      <t>(1)</t>
    </r>
    <r>
      <rPr>
        <sz val="10"/>
        <color indexed="8"/>
        <rFont val="Calibri"/>
        <family val="2"/>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</si>
  <si>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</si>
  <si>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</si>
  <si>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</si>
  <si>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</si>
  <si>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z toho na základě fin. vypořádání </t>
    </r>
    <r>
      <rPr>
        <sz val="8"/>
        <color indexed="8"/>
        <rFont val="Calibri"/>
        <family val="2"/>
      </rPr>
      <t>(8)</t>
    </r>
  </si>
  <si>
    <r>
      <t xml:space="preserve">Ostatní použité neveřejné zdroje </t>
    </r>
    <r>
      <rPr>
        <sz val="8"/>
        <color indexed="8"/>
        <rFont val="Calibri"/>
        <family val="2"/>
      </rPr>
      <t>(7)</t>
    </r>
  </si>
  <si>
    <r>
      <t xml:space="preserve">použité </t>
    </r>
    <r>
      <rPr>
        <sz val="8"/>
        <color indexed="8"/>
        <rFont val="Calibri"/>
        <family val="2"/>
      </rPr>
      <t>(3)</t>
    </r>
  </si>
  <si>
    <t xml:space="preserve">                     Mobilita výzkumných pracovníků  </t>
  </si>
  <si>
    <t xml:space="preserve">                     Visegradská skupina + Japonsko - rozvoj spolupráce</t>
  </si>
  <si>
    <t xml:space="preserve">                     Česko-Izrael 2016-18</t>
  </si>
  <si>
    <t xml:space="preserve">          v tom: Programové projekty národní</t>
  </si>
  <si>
    <t xml:space="preserve">                      Projekty mezinárodní spolupráce</t>
  </si>
  <si>
    <t xml:space="preserve">                      Specifický vysokoškolský výzkum</t>
  </si>
  <si>
    <t xml:space="preserve">                      Velké infrastruktury</t>
  </si>
  <si>
    <t>Prostředky ze zahraničí (získané přímo VVŠ)</t>
  </si>
  <si>
    <t>Evropská unie mimo evropské fondy</t>
  </si>
  <si>
    <r>
      <rPr>
        <sz val="8"/>
        <color indexed="8"/>
        <rFont val="Calibri"/>
        <family val="2"/>
      </rPr>
      <t>(1)</t>
    </r>
    <r>
      <rPr>
        <sz val="10"/>
        <color indexed="8"/>
        <rFont val="Calibri"/>
        <family val="2"/>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</si>
  <si>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</si>
  <si>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</si>
  <si>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rPr>
        <sz val="8"/>
        <color indexed="8"/>
        <rFont val="Calibri"/>
        <family val="2"/>
      </rPr>
      <t>(5)</t>
    </r>
    <r>
      <rPr>
        <sz val="10"/>
        <color indexed="8"/>
        <rFont val="Calibri"/>
        <family val="2"/>
      </rPr>
      <t xml:space="preserve"> Uvedou se prostředky, které byly převedeny k řešení projektů/aktivit ostatním spoluřešitelům.</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</si>
  <si>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</si>
  <si>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</si>
  <si>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</si>
  <si>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(10)</t>
    </r>
    <r>
      <rPr>
        <sz val="10"/>
        <color indexed="8"/>
        <rFont val="Calibri"/>
        <family val="2"/>
      </rPr>
      <t xml:space="preserve"> VVŠ uvede v členění dle povahy poskytovaných prostředků. Podle potřeby lze vložit další řádky</t>
    </r>
  </si>
  <si>
    <r>
      <t xml:space="preserve">  C  e  l  k  e  m</t>
    </r>
    <r>
      <rPr>
        <sz val="11"/>
        <rFont val="Calibri"/>
        <family val="2"/>
      </rPr>
      <t xml:space="preserve"> </t>
    </r>
    <r>
      <rPr>
        <sz val="8"/>
        <rFont val="Calibri"/>
        <family val="2"/>
      </rPr>
      <t xml:space="preserve"> (5)</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</si>
  <si>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</si>
  <si>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rFont val="Calibri"/>
        <family val="2"/>
      </rPr>
      <t>(2)</t>
    </r>
    <r>
      <rPr>
        <sz val="10"/>
        <rFont val="Calibri"/>
        <family val="2"/>
      </rPr>
      <t xml:space="preserve"> Uvedou se finanční prostředky ve výši dle vystavených limitek k 31.12.2018</t>
    </r>
  </si>
  <si>
    <r>
      <rPr>
        <sz val="8"/>
        <rFont val="Calibri"/>
        <family val="2"/>
      </rPr>
      <t xml:space="preserve">(5)  </t>
    </r>
    <r>
      <rPr>
        <sz val="10"/>
        <rFont val="Calibri"/>
        <family val="2"/>
      </rPr>
      <t>Součtová hodnota této tabulky se automaticky přenáší do souhrnné tabulky č. 5, ř.10.</t>
    </r>
  </si>
  <si>
    <t>Podle potřeby vložit další řádky.</t>
  </si>
  <si>
    <r>
      <t xml:space="preserve">z "i" veřejné zdroje </t>
    </r>
    <r>
      <rPr>
        <b/>
        <sz val="10"/>
        <color indexed="8"/>
        <rFont val="Calibri"/>
        <family val="2"/>
      </rPr>
      <t xml:space="preserve">poskyt.
ve sled. roce </t>
    </r>
    <r>
      <rPr>
        <sz val="10"/>
        <color indexed="8"/>
        <rFont val="Calibri"/>
        <family val="2"/>
      </rPr>
      <t>(9a)</t>
    </r>
  </si>
  <si>
    <t>MŠMT bez VaV</t>
  </si>
  <si>
    <t>MŠMT VaV</t>
  </si>
  <si>
    <t xml:space="preserve">     OP VVV - Výzkum, vývoj a vzdělávání celkem</t>
  </si>
  <si>
    <r>
      <t xml:space="preserve">Ostatní kapitoly státního rozpočtu </t>
    </r>
    <r>
      <rPr>
        <sz val="10"/>
        <color indexed="8"/>
        <rFont val="Calibri"/>
        <family val="2"/>
      </rPr>
      <t>(ministerstva, agentury)</t>
    </r>
    <r>
      <rPr>
        <b/>
        <sz val="10"/>
        <color indexed="8"/>
        <rFont val="Calibri"/>
        <family val="2"/>
      </rPr>
      <t xml:space="preserve"> bez VaV</t>
    </r>
  </si>
  <si>
    <r>
      <t xml:space="preserve">Ostatní kapitoly státního rozpočtu </t>
    </r>
    <r>
      <rPr>
        <sz val="10"/>
        <color indexed="8"/>
        <rFont val="Calibri"/>
        <family val="2"/>
      </rPr>
      <t>(ministerstva, agentury)</t>
    </r>
    <r>
      <rPr>
        <b/>
        <sz val="10"/>
        <color indexed="8"/>
        <rFont val="Calibri"/>
        <family val="2"/>
      </rPr>
      <t xml:space="preserve"> VaV</t>
    </r>
  </si>
  <si>
    <r>
      <t xml:space="preserve">Ostatní kapitoly státního rozpočtu </t>
    </r>
    <r>
      <rPr>
        <sz val="10"/>
        <color indexed="8"/>
        <rFont val="Calibri"/>
        <family val="2"/>
      </rPr>
      <t>(ministerstva, agentury)</t>
    </r>
    <r>
      <rPr>
        <b/>
        <sz val="10"/>
        <color indexed="8"/>
        <rFont val="Calibri"/>
        <family val="2"/>
      </rPr>
      <t xml:space="preserve"> celkem</t>
    </r>
  </si>
  <si>
    <t>Územní rozpočty bez VaV</t>
  </si>
  <si>
    <t>Územní rozpočty VaV</t>
  </si>
  <si>
    <t xml:space="preserve">     OP PRAHA - pól růstu ČR celkem</t>
  </si>
  <si>
    <t xml:space="preserve">     OP  Zaměstnanost celkem</t>
  </si>
  <si>
    <t xml:space="preserve">    OP   Životní prostředí celkem</t>
  </si>
  <si>
    <t>C  e  l  k  e  m   bez VaV</t>
  </si>
  <si>
    <t>C  e  l  k  e  m   VaV</t>
  </si>
  <si>
    <r>
      <rPr>
        <sz val="8"/>
        <color indexed="8"/>
        <rFont val="Calibri"/>
        <family val="2"/>
      </rPr>
      <t>(1)</t>
    </r>
    <r>
      <rPr>
        <sz val="10"/>
        <color indexed="8"/>
        <rFont val="Calibri"/>
        <family val="2"/>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</si>
  <si>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r>
      <rPr>
        <sz val="8"/>
        <color indexed="8"/>
        <rFont val="Calibri"/>
        <family val="2"/>
      </rPr>
      <t xml:space="preserve">(2) </t>
    </r>
    <r>
      <rPr>
        <sz val="10"/>
        <color indexed="8"/>
        <rFont val="Calibri"/>
        <family val="2"/>
      </rPr>
      <t xml:space="preserve">VVŠ uvede pro oblast podpory financovanou z prostředků VaV dle zákona č. 130/2002 Sb. o podpoře výzkumu a vývoje zkratku: VaV. </t>
    </r>
  </si>
  <si>
    <r>
      <rPr>
        <sz val="8"/>
        <color indexed="8"/>
        <rFont val="Calibri"/>
        <family val="2"/>
      </rPr>
      <t>(4)</t>
    </r>
    <r>
      <rPr>
        <sz val="10"/>
        <color indexed="8"/>
        <rFont val="Calibri"/>
        <family val="2"/>
      </rPr>
      <t xml:space="preserve"> Uvedou se prostředky použité daném roce na přípravu a realizaci projektů v souladu s Rozhodnutím.</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</si>
  <si>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</si>
  <si>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(6)</t>
    </r>
    <r>
      <rPr>
        <sz val="10"/>
        <color indexed="8"/>
        <rFont val="Calibri"/>
        <family val="2"/>
      </rPr>
      <t xml:space="preserve"> Uvedou se prostředky, které byly převedeny k řešení projektů/aktivit ostatním </t>
    </r>
    <r>
      <rPr>
        <b/>
        <sz val="10"/>
        <color indexed="8"/>
        <rFont val="Calibri"/>
        <family val="2"/>
      </rPr>
      <t>externím</t>
    </r>
    <r>
      <rPr>
        <sz val="10"/>
        <color indexed="8"/>
        <rFont val="Calibri"/>
        <family val="2"/>
      </rPr>
      <t xml:space="preserve"> spoluřešitelům.</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</si>
  <si>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 (viz 9a).</t>
    </r>
  </si>
  <si>
    <r>
      <rPr>
        <sz val="8"/>
        <color indexed="8"/>
        <rFont val="Calibri"/>
        <family val="2"/>
      </rPr>
      <t>(9a)</t>
    </r>
    <r>
      <rPr>
        <sz val="10"/>
        <color indexed="8"/>
        <rFont val="Calibri"/>
        <family val="2"/>
      </rPr>
      <t xml:space="preserve"> Komentář k poznámce (9). Ostatní veřejné zdroje financování použité ve sledovaném roce.</t>
    </r>
  </si>
  <si>
    <t xml:space="preserve">             3.Přijaté příspěvky (dary)</t>
  </si>
  <si>
    <t>43 KaM Kajetánka vč. sníd.Komensk.a sn.Hvězda</t>
  </si>
  <si>
    <t>43 Externí rauty</t>
  </si>
  <si>
    <r>
      <t>ostatní příjmy:</t>
    </r>
    <r>
      <rPr>
        <i/>
        <sz val="10"/>
        <rFont val="Calibri"/>
        <family val="2"/>
      </rPr>
      <t xml:space="preserve"> </t>
    </r>
  </si>
  <si>
    <t>133D21E000004</t>
  </si>
  <si>
    <t>UK - 2. LF - dostavba areálu Plzeňská 3. etapa</t>
  </si>
  <si>
    <t>133D21E000005</t>
  </si>
  <si>
    <t>UK - FHS  - Rekonstrukce objektu menzy 17. listopadu</t>
  </si>
  <si>
    <t>UK - 1.LF - Rekonstrukce Fyziologického ústavu Albertov 5-7</t>
  </si>
  <si>
    <t>133D21E000007</t>
  </si>
  <si>
    <t>UK-MFF-Výstavba objektu M a I pracovišť v Troji</t>
  </si>
  <si>
    <t>133D21E000010</t>
  </si>
  <si>
    <t>SBZ-UK-kompletní rekonstrukce Celetná 13</t>
  </si>
  <si>
    <t>133D21E000028</t>
  </si>
  <si>
    <t>UK - Výstavba Kampusu Albertov - Biocentrum, Globcentrum, část pořízení PD</t>
  </si>
  <si>
    <t>133D21E000030</t>
  </si>
  <si>
    <t>UK-FF- Rekon. a dostavba obj. Opletalova 47 a 49 - přípr. a projektové práce</t>
  </si>
  <si>
    <t>133D21E000031</t>
  </si>
  <si>
    <t>"UK-PF Kotelna"</t>
  </si>
  <si>
    <t>133D21E000032</t>
  </si>
  <si>
    <t>UK - FF - Hlavní budova, nám. Jana Palacha 2 - I. etapa</t>
  </si>
  <si>
    <t>133D21E000033</t>
  </si>
  <si>
    <t>UK - FF - Hlavní budova, nám. Jana Palacha 2 - II. etapa</t>
  </si>
  <si>
    <t>133D21E000034</t>
  </si>
  <si>
    <t>UK-SBZ-Rekonstrukce k. Arnošta z P.</t>
  </si>
  <si>
    <t>UK - 1.LF - Revitalizace fasád objektu U Nemocnice 3</t>
  </si>
  <si>
    <t>133D21E000042</t>
  </si>
  <si>
    <t>UK-ICT, přístroje a zařízení 2017</t>
  </si>
  <si>
    <t>133D21E000044</t>
  </si>
  <si>
    <t>Rekonstrukce výukové budovy BZLR</t>
  </si>
  <si>
    <t>133D21E000047</t>
  </si>
  <si>
    <t>UK-FTVS-Rekonstrukce bloku F</t>
  </si>
  <si>
    <t>133D21E000006</t>
  </si>
  <si>
    <t>133D21E000036</t>
  </si>
  <si>
    <t>MMR-EFRR</t>
  </si>
  <si>
    <t>PO 1-Posilování výzkumu, technologického rozvoje a inovací</t>
  </si>
  <si>
    <t>MŽP-SFŽP</t>
  </si>
  <si>
    <t>PO 5 - Energetické úspory</t>
  </si>
  <si>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
</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</si>
  <si>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
</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</si>
  <si>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
</t>
    </r>
  </si>
  <si>
    <r>
      <rPr>
        <sz val="8"/>
        <color indexed="8"/>
        <rFont val="Calibri"/>
        <family val="2"/>
      </rPr>
      <t>(5)</t>
    </r>
    <r>
      <rPr>
        <b/>
        <sz val="10"/>
        <color indexed="8"/>
        <rFont val="Calibri"/>
        <family val="2"/>
      </rPr>
      <t xml:space="preserve"> Konzultace a poradenství </t>
    </r>
    <r>
      <rPr>
        <sz val="10"/>
        <color indexed="8"/>
        <rFont val="Calibri"/>
        <family val="2"/>
      </rPr>
      <t xml:space="preserve">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
</t>
    </r>
  </si>
  <si>
    <t>Kontrola na tab. 8.a</t>
  </si>
  <si>
    <t>ak. prac.</t>
  </si>
  <si>
    <t>věd. prac.</t>
  </si>
  <si>
    <t>2018-2017</t>
  </si>
  <si>
    <t>Stav k 31.12.2017</t>
  </si>
  <si>
    <t>cena</t>
  </si>
  <si>
    <t>Pořizovací</t>
  </si>
  <si>
    <t>Oprávky</t>
  </si>
  <si>
    <t>(-)</t>
  </si>
  <si>
    <t>Zůstatková</t>
  </si>
  <si>
    <t>Stav k 31.12.2018</t>
  </si>
  <si>
    <t>Celkem I. + II. v rozvaze UK (bez VP)</t>
  </si>
  <si>
    <t>check</t>
  </si>
  <si>
    <t>Druh majetku</t>
  </si>
  <si>
    <t xml:space="preserve">          1.Nehmotné výsledky výzkumu a vývoje</t>
  </si>
  <si>
    <t xml:space="preserve">          2.Software</t>
  </si>
  <si>
    <t xml:space="preserve">          3.Ocenitelná práva</t>
  </si>
  <si>
    <t xml:space="preserve">          4.Drobný dlouhodobý nehmotný majetek</t>
  </si>
  <si>
    <t xml:space="preserve">          5.Ostatní dlouhodobý nehmotný majetek</t>
  </si>
  <si>
    <t xml:space="preserve">          6.Nedokončený DNM</t>
  </si>
  <si>
    <t xml:space="preserve">          7.Poskytnuté zálohy na DNM</t>
  </si>
  <si>
    <t xml:space="preserve">          1.Pozemky</t>
  </si>
  <si>
    <t xml:space="preserve">          2.Umělecká díla, předměty a sbírky</t>
  </si>
  <si>
    <r>
      <t xml:space="preserve">  II. Dlouhodobý hmotný majetek</t>
    </r>
    <r>
      <rPr>
        <sz val="12"/>
        <rFont val="Calibri"/>
        <family val="2"/>
      </rPr>
      <t xml:space="preserve"> (DHM)</t>
    </r>
    <r>
      <rPr>
        <b/>
        <sz val="12"/>
        <rFont val="Calibri"/>
        <family val="2"/>
      </rPr>
      <t xml:space="preserve"> celkem            </t>
    </r>
  </si>
  <si>
    <r>
      <t xml:space="preserve">  I. Dlouhodobý nehmotný majetek </t>
    </r>
    <r>
      <rPr>
        <sz val="12"/>
        <rFont val="Calibri"/>
        <family val="2"/>
      </rPr>
      <t>(DNM)</t>
    </r>
    <r>
      <rPr>
        <b/>
        <sz val="12"/>
        <rFont val="Calibri"/>
        <family val="2"/>
      </rPr>
      <t xml:space="preserve"> celkem             </t>
    </r>
  </si>
  <si>
    <t xml:space="preserve">          3.Stavby</t>
  </si>
  <si>
    <t xml:space="preserve">          4.Hmotné movité věci a jejich soubory </t>
  </si>
  <si>
    <t xml:space="preserve">          5.Pěstitelské celky trvalých porostů</t>
  </si>
  <si>
    <t xml:space="preserve">          6.Dospělá zvířata a jejich skupiny</t>
  </si>
  <si>
    <t xml:space="preserve">          7.Drobný dlouhodobý hmotný majetek</t>
  </si>
  <si>
    <t xml:space="preserve">          8.Ostatní dlouhodobý hmotný majetek</t>
  </si>
  <si>
    <t xml:space="preserve">          9.Nedokončený DHM</t>
  </si>
  <si>
    <t xml:space="preserve">         10.Poskytnuté zálohy na DHM</t>
  </si>
  <si>
    <r>
      <t xml:space="preserve"> = vlož do kap. 5 VZH UK "Stav a pohyb majetku a závazků" </t>
    </r>
    <r>
      <rPr>
        <sz val="11"/>
        <color indexed="10"/>
        <rFont val="Calibri"/>
        <family val="2"/>
      </rPr>
      <t>jako HODNOTY</t>
    </r>
  </si>
  <si>
    <t>Přehled vybraného majetku univerzity a jeho vývoj</t>
  </si>
  <si>
    <t>Centrum Krystal *)</t>
  </si>
  <si>
    <t>*) Účetní ztráta Centra Krystal v doplňkové činnosti byla způsobena tím, že dle platných předpisů byly výnosy z tržby za prodej bývalé menzy Větrník ve výši 15 070 tis. Kč účtovány jako výnosy činnosti hlavní, zatímco opravy jako náklady činnosti doplňkové. Prakticky však bylo dosaženo v činnosti doplňkové zisku, který však nestačil pokrýt ztrátu činnosti hlavní.</t>
  </si>
</sst>
</file>

<file path=xl/styles.xml><?xml version="1.0" encoding="utf-8"?>
<styleSheet xmlns="http://schemas.openxmlformats.org/spreadsheetml/2006/main">
  <numFmts count="5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
    <numFmt numFmtId="177" formatCode="0.0%"/>
    <numFmt numFmtId="178" formatCode="0.000%"/>
    <numFmt numFmtId="179" formatCode="#,##0.00000"/>
    <numFmt numFmtId="180" formatCode="0.00000"/>
    <numFmt numFmtId="181" formatCode="#,##0.000_ ;[Red]\-#,##0.000\ "/>
    <numFmt numFmtId="182" formatCode="#,##0.0000_ ;[Red]\-#,##0.0000\ "/>
    <numFmt numFmtId="183" formatCode="#,##0.00000_ ;[Red]\-#,##0.00000\ "/>
    <numFmt numFmtId="184" formatCode="#,##0.000000_ ;[Red]\-#,##0.000000\ "/>
    <numFmt numFmtId="185" formatCode="#,##0.0000000_ ;[Red]\-#,##0.0000000\ "/>
    <numFmt numFmtId="186" formatCode="#,##0.00000000_ ;[Red]\-#,##0.00000000\ "/>
    <numFmt numFmtId="187" formatCode="#,##0.000000000_ ;[Red]\-#,##0.000000000\ "/>
    <numFmt numFmtId="188" formatCode="#,##0.00_ ;[Red]\-#,##0.00\ "/>
    <numFmt numFmtId="189" formatCode="#,##0.0000"/>
    <numFmt numFmtId="190" formatCode="#,##0.0_ ;[Red]\-#,##0.0\ "/>
    <numFmt numFmtId="191" formatCode="#,##0.000000"/>
    <numFmt numFmtId="192" formatCode="#,##0.0000000"/>
    <numFmt numFmtId="193" formatCode="#,##0.00000000"/>
    <numFmt numFmtId="194" formatCode="_-* #,##0\ _K_č_-;\-* #,##0\ _K_č_-;_-* &quot;-&quot;??\ _K_č_-;_-@_-"/>
    <numFmt numFmtId="195" formatCode="_-* #,##0.0\ _K_č_-;\-* #,##0.0\ _K_č_-;_-* &quot;-&quot;??\ _K_č_-;_-@_-"/>
    <numFmt numFmtId="196" formatCode="_-* #,##0.000\ _K_č_-;\-* #,##0.000\ _K_č_-;_-* &quot;-&quot;??\ _K_č_-;_-@_-"/>
    <numFmt numFmtId="197" formatCode="_-* #,##0.0000\ _K_č_-;\-* #,##0.0000\ _K_č_-;_-* &quot;-&quot;??\ _K_č_-;_-@_-"/>
    <numFmt numFmtId="198" formatCode="_-* #,##0.00000\ _K_č_-;\-* #,##0.00000\ _K_č_-;_-* &quot;-&quot;??\ _K_č_-;_-@_-"/>
    <numFmt numFmtId="199" formatCode="_-* #,##0.000000\ _K_č_-;\-* #,##0.000000\ _K_č_-;_-* &quot;-&quot;??\ _K_č_-;_-@_-"/>
    <numFmt numFmtId="200" formatCode="_-* #,##0.0000000\ _K_č_-;\-* #,##0.0000000\ _K_č_-;_-* &quot;-&quot;??\ _K_č_-;_-@_-"/>
    <numFmt numFmtId="201" formatCode="#,##0.000000000"/>
    <numFmt numFmtId="202" formatCode="0.0000"/>
    <numFmt numFmtId="203" formatCode="0.0000000"/>
    <numFmt numFmtId="204" formatCode="#,##0_ ;\-#,##0\ "/>
    <numFmt numFmtId="205" formatCode="#,##0.00_ ;\-#,##0.00\ "/>
  </numFmts>
  <fonts count="113">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sz val="10"/>
      <color indexed="48"/>
      <name val="Calibri"/>
      <family val="2"/>
    </font>
    <font>
      <sz val="11"/>
      <color indexed="10"/>
      <name val="Calibri"/>
      <family val="2"/>
    </font>
    <font>
      <sz val="12"/>
      <color indexed="8"/>
      <name val="Calibri"/>
      <family val="2"/>
    </font>
    <font>
      <sz val="10"/>
      <color indexed="30"/>
      <name val="Calibri"/>
      <family val="2"/>
    </font>
    <font>
      <vertAlign val="superscript"/>
      <sz val="10"/>
      <color indexed="8"/>
      <name val="Calibri"/>
      <family val="2"/>
    </font>
    <font>
      <sz val="10"/>
      <color indexed="12"/>
      <name val="Calibri"/>
      <family val="2"/>
    </font>
    <font>
      <b/>
      <sz val="16"/>
      <name val="Calibri"/>
      <family val="2"/>
    </font>
    <font>
      <b/>
      <sz val="14"/>
      <name val="Calibri"/>
      <family val="2"/>
    </font>
    <font>
      <sz val="16"/>
      <name val="Calibri"/>
      <family val="2"/>
    </font>
    <font>
      <sz val="9"/>
      <name val="Tahoma"/>
      <family val="2"/>
    </font>
    <font>
      <sz val="8"/>
      <name val="Tahoma"/>
      <family val="2"/>
    </font>
    <font>
      <sz val="14"/>
      <color indexed="8"/>
      <name val="Calibri"/>
      <family val="2"/>
    </font>
    <font>
      <sz val="14"/>
      <name val="Calibri"/>
      <family val="2"/>
    </font>
    <font>
      <b/>
      <sz val="20"/>
      <name val="Calibri"/>
      <family val="2"/>
    </font>
    <font>
      <i/>
      <sz val="10"/>
      <color indexed="23"/>
      <name val="Calibri"/>
      <family val="2"/>
    </font>
    <font>
      <b/>
      <sz val="18"/>
      <name val="Calibri"/>
      <family val="2"/>
    </font>
    <font>
      <sz val="11"/>
      <color indexed="55"/>
      <name val="Calibri"/>
      <family val="2"/>
    </font>
    <font>
      <b/>
      <sz val="9"/>
      <name val="Tahoma"/>
      <family val="2"/>
    </font>
    <font>
      <i/>
      <sz val="10"/>
      <color indexed="22"/>
      <name val="Calibri"/>
      <family val="2"/>
    </font>
    <font>
      <b/>
      <sz val="22"/>
      <name val="Calibri"/>
      <family val="2"/>
    </font>
    <font>
      <i/>
      <u val="single"/>
      <sz val="10"/>
      <name val="Calibri"/>
      <family val="2"/>
    </font>
    <font>
      <sz val="20"/>
      <name val="Calibri"/>
      <family val="2"/>
    </font>
    <font>
      <b/>
      <sz val="24"/>
      <name val="Calibri"/>
      <family val="2"/>
    </font>
    <font>
      <b/>
      <sz val="17"/>
      <name val="Calibri"/>
      <family val="2"/>
    </font>
    <font>
      <b/>
      <sz val="20"/>
      <color indexed="8"/>
      <name val="Calibri"/>
      <family val="2"/>
    </font>
    <font>
      <b/>
      <sz val="10"/>
      <color indexed="48"/>
      <name val="Calibri"/>
      <family val="2"/>
    </font>
    <font>
      <b/>
      <sz val="8"/>
      <name val="Calibri"/>
      <family val="2"/>
    </font>
    <font>
      <b/>
      <sz val="18"/>
      <color indexed="8"/>
      <name val="Calibri"/>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Calibri"/>
      <family val="2"/>
    </font>
    <font>
      <sz val="10"/>
      <color indexed="55"/>
      <name val="Calibri"/>
      <family val="2"/>
    </font>
    <font>
      <b/>
      <sz val="11"/>
      <color indexed="55"/>
      <name val="Calibri"/>
      <family val="2"/>
    </font>
    <font>
      <b/>
      <sz val="11"/>
      <color indexed="10"/>
      <name val="Calibri"/>
      <family val="2"/>
    </font>
    <font>
      <i/>
      <sz val="8"/>
      <color indexed="10"/>
      <name val="Calibri"/>
      <family val="2"/>
    </font>
    <font>
      <i/>
      <sz val="10"/>
      <color indexed="10"/>
      <name val="Calibri"/>
      <family val="2"/>
    </font>
    <font>
      <b/>
      <sz val="18"/>
      <color indexed="10"/>
      <name val="Calibri"/>
      <family val="2"/>
    </font>
    <font>
      <b/>
      <sz val="16"/>
      <color indexed="10"/>
      <name val="Calibri"/>
      <family val="2"/>
    </font>
    <font>
      <b/>
      <sz val="16"/>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1"/>
      <color theme="0" tint="-0.3499799966812134"/>
      <name val="Calibri"/>
      <family val="2"/>
    </font>
    <font>
      <i/>
      <sz val="10"/>
      <color theme="1"/>
      <name val="Calibri"/>
      <family val="2"/>
    </font>
    <font>
      <sz val="10"/>
      <color theme="1"/>
      <name val="Calibri"/>
      <family val="2"/>
    </font>
    <font>
      <sz val="10"/>
      <color rgb="FF0070C0"/>
      <name val="Calibri"/>
      <family val="2"/>
    </font>
    <font>
      <sz val="12"/>
      <color theme="1"/>
      <name val="Calibri"/>
      <family val="2"/>
    </font>
    <font>
      <b/>
      <sz val="10"/>
      <color rgb="FFFF0000"/>
      <name val="Calibri"/>
      <family val="2"/>
    </font>
    <font>
      <sz val="11"/>
      <color theme="0" tint="-0.24997000396251678"/>
      <name val="Calibri"/>
      <family val="2"/>
    </font>
    <font>
      <sz val="10"/>
      <color theme="0" tint="-0.24997000396251678"/>
      <name val="Calibri"/>
      <family val="2"/>
    </font>
    <font>
      <b/>
      <sz val="11"/>
      <color theme="0" tint="-0.24997000396251678"/>
      <name val="Calibri"/>
      <family val="2"/>
    </font>
    <font>
      <b/>
      <sz val="11"/>
      <color rgb="FFFF0000"/>
      <name val="Calibri"/>
      <family val="2"/>
    </font>
    <font>
      <b/>
      <sz val="20"/>
      <color theme="1"/>
      <name val="Calibri"/>
      <family val="2"/>
    </font>
    <font>
      <i/>
      <sz val="8"/>
      <color rgb="FFFF0000"/>
      <name val="Calibri"/>
      <family val="2"/>
    </font>
    <font>
      <i/>
      <sz val="10"/>
      <color rgb="FFFF0000"/>
      <name val="Calibri"/>
      <family val="2"/>
    </font>
    <font>
      <b/>
      <sz val="16"/>
      <color rgb="FFFF0000"/>
      <name val="Calibri"/>
      <family val="2"/>
    </font>
    <font>
      <b/>
      <sz val="18"/>
      <color rgb="FFFF0000"/>
      <name val="Calibri"/>
      <family val="2"/>
    </font>
    <font>
      <b/>
      <sz val="10"/>
      <color theme="1"/>
      <name val="Calibri"/>
      <family val="2"/>
    </font>
    <font>
      <b/>
      <sz val="16"/>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indexed="31"/>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47"/>
        <bgColor indexed="64"/>
      </patternFill>
    </fill>
    <fill>
      <patternFill patternType="solid">
        <fgColor rgb="FFEAEAEA"/>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indexed="22"/>
        <bgColor indexed="64"/>
      </patternFill>
    </fill>
  </fills>
  <borders count="1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right/>
      <top style="thin"/>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medium"/>
      <right style="medium"/>
      <top style="medium"/>
      <bottom style="thin"/>
    </border>
    <border>
      <left style="medium"/>
      <right style="thin"/>
      <top style="medium"/>
      <bottom style="thin"/>
    </border>
    <border>
      <left style="medium"/>
      <right style="medium"/>
      <top style="medium"/>
      <bottom style="medium"/>
    </border>
    <border>
      <left>
        <color indexed="63"/>
      </left>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color indexed="63"/>
      </top>
      <bottom style="thin"/>
    </border>
    <border>
      <left>
        <color indexed="63"/>
      </left>
      <right style="thin"/>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hair"/>
      <right style="hair"/>
      <top style="thin"/>
      <bottom>
        <color indexed="63"/>
      </bottom>
    </border>
    <border>
      <left style="thin"/>
      <right style="medium"/>
      <top style="thin"/>
      <bottom>
        <color indexed="63"/>
      </bottom>
    </border>
    <border>
      <left>
        <color indexed="63"/>
      </left>
      <right>
        <color indexed="63"/>
      </right>
      <top style="medium"/>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medium"/>
    </border>
    <border>
      <left style="thin"/>
      <right style="medium"/>
      <top>
        <color indexed="63"/>
      </top>
      <bottom style="thin"/>
    </border>
    <border>
      <left style="medium"/>
      <right style="medium"/>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style="medium"/>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medium"/>
      <bottom style="thin"/>
    </border>
    <border>
      <left>
        <color indexed="63"/>
      </left>
      <right style="medium"/>
      <top style="medium"/>
      <bottom style="thin"/>
    </border>
    <border>
      <left style="medium"/>
      <right style="medium"/>
      <top style="thin"/>
      <bottom>
        <color indexed="63"/>
      </bottom>
    </border>
    <border>
      <left>
        <color indexed="63"/>
      </left>
      <right style="medium"/>
      <top style="thin"/>
      <bottom>
        <color indexed="63"/>
      </bottom>
    </border>
    <border>
      <left style="medium"/>
      <right style="thin"/>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hair"/>
      <bottom style="hair"/>
    </border>
    <border>
      <left style="medium"/>
      <right style="medium"/>
      <top>
        <color indexed="63"/>
      </top>
      <bottom>
        <color indexed="63"/>
      </bottom>
    </border>
    <border>
      <left style="thin"/>
      <right style="medium"/>
      <top style="hair"/>
      <bottom style="hair"/>
    </border>
    <border>
      <left style="medium"/>
      <right style="thin"/>
      <top>
        <color indexed="63"/>
      </top>
      <bottom>
        <color indexed="63"/>
      </bottom>
    </border>
    <border>
      <left style="thin"/>
      <right>
        <color indexed="63"/>
      </right>
      <top>
        <color indexed="63"/>
      </top>
      <bottom>
        <color indexed="63"/>
      </bottom>
    </border>
    <border>
      <left style="medium"/>
      <right style="medium"/>
      <top>
        <color indexed="63"/>
      </top>
      <bottom style="hair"/>
    </border>
    <border>
      <left style="thin"/>
      <right style="medium"/>
      <top>
        <color indexed="63"/>
      </top>
      <bottom style="hair"/>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style="thin"/>
      <top style="hair"/>
      <bottom>
        <color indexed="63"/>
      </bottom>
    </border>
    <border>
      <left style="thin"/>
      <right style="thin"/>
      <top style="hair"/>
      <bottom style="medium"/>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style="medium"/>
      <right/>
      <top style="medium"/>
      <bottom style="thin">
        <color indexed="55"/>
      </bottom>
    </border>
    <border>
      <left style="thin"/>
      <right/>
      <top style="medium"/>
      <bottom style="thin">
        <color indexed="55"/>
      </bottom>
    </border>
    <border>
      <left style="medium"/>
      <right/>
      <top style="thin">
        <color indexed="22"/>
      </top>
      <bottom style="thin">
        <color indexed="22"/>
      </bottom>
    </border>
    <border>
      <left style="medium"/>
      <right/>
      <top style="thin">
        <color indexed="55"/>
      </top>
      <bottom style="thin">
        <color indexed="55"/>
      </bottom>
    </border>
    <border>
      <left style="thin"/>
      <right/>
      <top style="thin">
        <color indexed="55"/>
      </top>
      <bottom style="thin">
        <color indexed="55"/>
      </bottom>
    </border>
    <border>
      <left/>
      <right/>
      <top style="thin">
        <color indexed="22"/>
      </top>
      <bottom style="thin">
        <color indexed="22"/>
      </bottom>
    </border>
    <border>
      <left/>
      <right style="medium"/>
      <top style="thin">
        <color indexed="22"/>
      </top>
      <bottom style="thin">
        <color indexed="22"/>
      </bottom>
    </border>
    <border>
      <left style="thin"/>
      <right style="medium"/>
      <top style="thin">
        <color indexed="55"/>
      </top>
      <bottom style="thin">
        <color indexed="55"/>
      </bottom>
    </border>
    <border>
      <left style="medium"/>
      <right style="thin"/>
      <top style="thin">
        <color indexed="55"/>
      </top>
      <bottom style="thin">
        <color indexed="55"/>
      </bottom>
    </border>
    <border>
      <left>
        <color indexed="63"/>
      </left>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top style="thin">
        <color indexed="55"/>
      </top>
      <bottom style="medium"/>
    </border>
    <border>
      <left style="thin"/>
      <right style="medium"/>
      <top style="thin">
        <color indexed="55"/>
      </top>
      <bottom style="medium"/>
    </border>
    <border>
      <left style="medium"/>
      <right/>
      <top/>
      <bottom style="thin">
        <color indexed="55"/>
      </bottom>
    </border>
    <border>
      <left>
        <color indexed="63"/>
      </left>
      <right>
        <color indexed="63"/>
      </right>
      <top>
        <color indexed="63"/>
      </top>
      <bottom style="medium"/>
    </border>
    <border>
      <left style="hair"/>
      <right>
        <color indexed="63"/>
      </right>
      <top style="medium"/>
      <bottom>
        <color indexed="63"/>
      </bottom>
    </border>
    <border>
      <left style="hair"/>
      <right>
        <color indexed="63"/>
      </right>
      <top style="thin"/>
      <bottom style="thin"/>
    </border>
    <border>
      <left style="hair"/>
      <right>
        <color indexed="63"/>
      </right>
      <top style="thin"/>
      <bottom>
        <color indexed="63"/>
      </bottom>
    </border>
    <border>
      <left style="hair"/>
      <right style="hair"/>
      <top style="medium"/>
      <bottom style="medium"/>
    </border>
    <border>
      <left style="thin"/>
      <right style="hair"/>
      <top style="thin"/>
      <bottom style="thin"/>
    </border>
    <border>
      <left style="thin"/>
      <right style="hair"/>
      <top style="thin"/>
      <bottom>
        <color indexed="63"/>
      </bottom>
    </border>
    <border>
      <left style="hair"/>
      <right style="thin"/>
      <top style="medium"/>
      <bottom style="thin"/>
    </border>
    <border>
      <left style="hair"/>
      <right style="thin"/>
      <top style="thin"/>
      <bottom style="thin"/>
    </border>
    <border>
      <left style="hair"/>
      <right style="thin"/>
      <top style="medium"/>
      <bottom style="medium"/>
    </border>
    <border>
      <left style="hair"/>
      <right>
        <color indexed="63"/>
      </right>
      <top style="medium"/>
      <bottom style="medium"/>
    </border>
    <border>
      <left style="hair"/>
      <right style="hair"/>
      <top style="thin"/>
      <bottom style="medium"/>
    </border>
    <border>
      <left style="hair"/>
      <right>
        <color indexed="63"/>
      </right>
      <top>
        <color indexed="63"/>
      </top>
      <bottom style="medium"/>
    </border>
    <border>
      <left style="hair"/>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thin"/>
      <right style="medium"/>
      <top style="medium"/>
      <bottom style="thin">
        <color indexed="55"/>
      </bottom>
    </border>
    <border>
      <left>
        <color indexed="63"/>
      </left>
      <right style="medium"/>
      <top style="thin">
        <color indexed="55"/>
      </top>
      <bottom style="thin">
        <color indexed="55"/>
      </bottom>
    </border>
    <border>
      <left>
        <color indexed="63"/>
      </left>
      <right style="medium"/>
      <top style="thin"/>
      <bottom style="mediu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top/>
      <bottom style="thin">
        <color indexed="22"/>
      </bottom>
    </border>
    <border>
      <left/>
      <right/>
      <top/>
      <bottom style="thin">
        <color indexed="22"/>
      </bottom>
    </border>
    <border>
      <left/>
      <right style="medium"/>
      <top/>
      <bottom style="thin">
        <color indexed="22"/>
      </bottom>
    </border>
    <border>
      <left>
        <color indexed="63"/>
      </left>
      <right style="medium"/>
      <top style="medium"/>
      <bottom>
        <color indexed="63"/>
      </bottom>
    </border>
    <border>
      <left style="medium"/>
      <right>
        <color indexed="63"/>
      </right>
      <top style="thin"/>
      <bottom style="medium"/>
    </border>
    <border>
      <left style="hair"/>
      <right>
        <color indexed="63"/>
      </right>
      <top>
        <color indexed="63"/>
      </top>
      <bottom>
        <color indexed="63"/>
      </bottom>
    </border>
    <border>
      <left style="thin"/>
      <right>
        <color indexed="63"/>
      </right>
      <top style="medium"/>
      <bottom>
        <color indexed="63"/>
      </bottom>
    </border>
    <border>
      <left style="hair"/>
      <right style="hair"/>
      <top style="medium"/>
      <bottom>
        <color indexed="63"/>
      </bottom>
    </border>
    <border>
      <left style="hair"/>
      <right style="hair"/>
      <top>
        <color indexed="63"/>
      </top>
      <bottom style="thin"/>
    </border>
    <border>
      <left>
        <color indexed="63"/>
      </left>
      <right style="hair"/>
      <top style="medium"/>
      <bottom style="thin"/>
    </border>
    <border>
      <left style="hair"/>
      <right style="thin"/>
      <top style="medium"/>
      <bottom>
        <color indexed="63"/>
      </bottom>
    </border>
    <border>
      <left style="hair"/>
      <right style="thin"/>
      <top>
        <color indexed="63"/>
      </top>
      <bottom>
        <color indexed="63"/>
      </bottom>
    </border>
    <border>
      <left style="hair"/>
      <right>
        <color indexed="63"/>
      </right>
      <top>
        <color indexed="63"/>
      </top>
      <bottom style="thin"/>
    </border>
    <border>
      <left>
        <color indexed="63"/>
      </left>
      <right>
        <color indexed="63"/>
      </right>
      <top style="thin"/>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9" fillId="0" borderId="0" applyNumberFormat="0" applyFill="0" applyBorder="0" applyAlignment="0" applyProtection="0"/>
    <xf numFmtId="0" fontId="80" fillId="20" borderId="0" applyNumberFormat="0" applyBorder="0" applyAlignment="0" applyProtection="0"/>
    <xf numFmtId="0" fontId="8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2"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4"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8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88" fillId="0" borderId="7" applyNumberFormat="0" applyFill="0" applyAlignment="0" applyProtection="0"/>
    <xf numFmtId="0" fontId="89" fillId="24" borderId="0" applyNumberFormat="0" applyBorder="0" applyAlignment="0" applyProtection="0"/>
    <xf numFmtId="0" fontId="90" fillId="0" borderId="0" applyNumberFormat="0" applyFill="0" applyBorder="0" applyAlignment="0" applyProtection="0"/>
    <xf numFmtId="0" fontId="91" fillId="25" borderId="8" applyNumberFormat="0" applyAlignment="0" applyProtection="0"/>
    <xf numFmtId="0" fontId="92" fillId="26" borderId="8" applyNumberFormat="0" applyAlignment="0" applyProtection="0"/>
    <xf numFmtId="0" fontId="93" fillId="26" borderId="9" applyNumberFormat="0" applyAlignment="0" applyProtection="0"/>
    <xf numFmtId="0" fontId="94" fillId="0" borderId="0" applyNumberFormat="0" applyFill="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cellStyleXfs>
  <cellXfs count="1533">
    <xf numFmtId="0" fontId="0" fillId="0" borderId="0" xfId="0" applyFont="1" applyAlignment="1">
      <alignment/>
    </xf>
    <xf numFmtId="0" fontId="4" fillId="0" borderId="0" xfId="51" applyAlignment="1">
      <alignment vertical="center"/>
      <protection/>
    </xf>
    <xf numFmtId="0" fontId="5" fillId="0" borderId="0" xfId="51" applyFont="1" applyAlignment="1" applyProtection="1">
      <alignment vertical="center"/>
      <protection locked="0"/>
    </xf>
    <xf numFmtId="0" fontId="5" fillId="0" borderId="0" xfId="51" applyFont="1" applyAlignment="1">
      <alignment vertical="center"/>
      <protection/>
    </xf>
    <xf numFmtId="0" fontId="5" fillId="0" borderId="0" xfId="51" applyFont="1" applyAlignment="1">
      <alignment horizontal="center"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lignment horizontal="center" vertical="center"/>
      <protection/>
    </xf>
    <xf numFmtId="49" fontId="6" fillId="0" borderId="0" xfId="51" applyNumberFormat="1" applyFont="1" applyAlignment="1" applyProtection="1">
      <alignment vertical="center"/>
      <protection locked="0"/>
    </xf>
    <xf numFmtId="49" fontId="6" fillId="0" borderId="0" xfId="51" applyNumberFormat="1" applyFont="1" applyAlignment="1">
      <alignment vertical="center"/>
      <protection/>
    </xf>
    <xf numFmtId="0" fontId="7" fillId="0" borderId="0" xfId="51" applyFont="1" applyAlignment="1" applyProtection="1">
      <alignment vertical="center"/>
      <protection locked="0"/>
    </xf>
    <xf numFmtId="0" fontId="6" fillId="0" borderId="0" xfId="51" applyFont="1" applyAlignment="1" applyProtection="1">
      <alignment horizontal="right" vertical="center"/>
      <protection locked="0"/>
    </xf>
    <xf numFmtId="0" fontId="9" fillId="0" borderId="0" xfId="51" applyFont="1" applyAlignment="1" applyProtection="1">
      <alignment vertical="center"/>
      <protection locked="0"/>
    </xf>
    <xf numFmtId="0" fontId="9" fillId="0" borderId="0" xfId="51" applyFont="1" applyAlignment="1" applyProtection="1">
      <alignment vertical="center"/>
      <protection locked="0"/>
    </xf>
    <xf numFmtId="0" fontId="6" fillId="0" borderId="0" xfId="51" applyFont="1" applyAlignment="1" applyProtection="1">
      <alignment horizontal="center" vertical="center"/>
      <protection locked="0"/>
    </xf>
    <xf numFmtId="0" fontId="6" fillId="0" borderId="0" xfId="51" applyFont="1" applyAlignment="1">
      <alignment horizontal="center" vertical="center"/>
      <protection/>
    </xf>
    <xf numFmtId="0" fontId="0" fillId="0" borderId="0" xfId="0" applyAlignment="1">
      <alignment/>
    </xf>
    <xf numFmtId="0" fontId="0" fillId="0" borderId="0" xfId="0" applyAlignment="1">
      <alignment vertical="center"/>
    </xf>
    <xf numFmtId="0" fontId="78" fillId="0" borderId="0" xfId="0" applyFont="1" applyAlignment="1">
      <alignment vertical="center"/>
    </xf>
    <xf numFmtId="0" fontId="6" fillId="0" borderId="0" xfId="52" applyFont="1" applyFill="1" applyBorder="1" applyAlignment="1">
      <alignment vertical="center"/>
      <protection/>
    </xf>
    <xf numFmtId="0" fontId="6" fillId="0" borderId="0" xfId="52" applyFont="1" applyBorder="1" applyAlignment="1">
      <alignment vertical="center"/>
      <protection/>
    </xf>
    <xf numFmtId="3" fontId="6" fillId="0" borderId="10" xfId="51" applyNumberFormat="1" applyFont="1" applyBorder="1" applyAlignment="1" applyProtection="1">
      <alignment horizontal="right" vertical="center" wrapText="1" indent="1"/>
      <protection locked="0"/>
    </xf>
    <xf numFmtId="3" fontId="6" fillId="0" borderId="11" xfId="51" applyNumberFormat="1" applyFont="1" applyBorder="1" applyAlignment="1" applyProtection="1">
      <alignment horizontal="right" vertical="center" wrapText="1" indent="1"/>
      <protection locked="0"/>
    </xf>
    <xf numFmtId="3" fontId="6" fillId="0" borderId="12" xfId="51" applyNumberFormat="1" applyFont="1" applyBorder="1" applyAlignment="1" applyProtection="1">
      <alignment horizontal="right" vertical="center" wrapText="1" indent="1"/>
      <protection locked="0"/>
    </xf>
    <xf numFmtId="3" fontId="6" fillId="0" borderId="13" xfId="51" applyNumberFormat="1" applyFont="1" applyBorder="1" applyAlignment="1" applyProtection="1">
      <alignment horizontal="right" vertical="center" wrapText="1" indent="1"/>
      <protection locked="0"/>
    </xf>
    <xf numFmtId="3" fontId="8" fillId="0" borderId="14" xfId="51" applyNumberFormat="1" applyFont="1" applyBorder="1" applyAlignment="1" applyProtection="1">
      <alignment horizontal="right" vertical="center" wrapText="1" indent="1"/>
      <protection hidden="1"/>
    </xf>
    <xf numFmtId="3" fontId="8" fillId="0" borderId="15" xfId="51" applyNumberFormat="1" applyFont="1" applyBorder="1" applyAlignment="1" applyProtection="1">
      <alignment horizontal="right" vertical="center" wrapText="1" indent="1"/>
      <protection hidden="1"/>
    </xf>
    <xf numFmtId="3" fontId="8" fillId="0" borderId="16" xfId="51" applyNumberFormat="1" applyFont="1" applyBorder="1" applyAlignment="1" applyProtection="1">
      <alignment horizontal="right" vertical="center" wrapText="1" indent="1"/>
      <protection hidden="1"/>
    </xf>
    <xf numFmtId="0" fontId="0" fillId="0" borderId="0" xfId="0" applyFill="1" applyAlignment="1">
      <alignment/>
    </xf>
    <xf numFmtId="0" fontId="6" fillId="0" borderId="10" xfId="51" applyFont="1" applyBorder="1" applyAlignment="1">
      <alignment horizontal="center" vertical="center"/>
      <protection/>
    </xf>
    <xf numFmtId="0" fontId="6" fillId="0" borderId="17" xfId="51" applyFont="1" applyBorder="1" applyAlignment="1" applyProtection="1">
      <alignment horizontal="center" vertical="center" wrapText="1"/>
      <protection locked="0"/>
    </xf>
    <xf numFmtId="0" fontId="6" fillId="0" borderId="18" xfId="51" applyFont="1" applyBorder="1" applyAlignment="1" applyProtection="1">
      <alignment horizontal="center" vertical="center" wrapText="1"/>
      <protection locked="0"/>
    </xf>
    <xf numFmtId="0" fontId="6" fillId="0" borderId="19" xfId="51" applyFont="1" applyBorder="1" applyAlignment="1" applyProtection="1">
      <alignment horizontal="center" vertical="center" wrapText="1"/>
      <protection locked="0"/>
    </xf>
    <xf numFmtId="0" fontId="6" fillId="0" borderId="20" xfId="51" applyFont="1" applyBorder="1" applyAlignment="1" applyProtection="1">
      <alignment horizontal="center" vertical="center" wrapText="1"/>
      <protection locked="0"/>
    </xf>
    <xf numFmtId="0" fontId="6" fillId="0" borderId="21" xfId="51" applyFont="1" applyBorder="1" applyAlignment="1" applyProtection="1">
      <alignment horizontal="center" vertical="center" wrapText="1"/>
      <protection locked="0"/>
    </xf>
    <xf numFmtId="0" fontId="6" fillId="0" borderId="12" xfId="51" applyFont="1" applyBorder="1" applyAlignment="1" applyProtection="1">
      <alignment horizontal="center" vertical="center" wrapText="1"/>
      <protection locked="0"/>
    </xf>
    <xf numFmtId="0" fontId="6" fillId="0" borderId="22" xfId="51" applyFont="1" applyBorder="1" applyAlignment="1" applyProtection="1">
      <alignment horizontal="center" vertical="center" wrapText="1"/>
      <protection locked="0"/>
    </xf>
    <xf numFmtId="0" fontId="6" fillId="0" borderId="23" xfId="51" applyFont="1" applyBorder="1" applyAlignment="1" applyProtection="1">
      <alignment horizontal="center" vertical="center" wrapText="1"/>
      <protection locked="0"/>
    </xf>
    <xf numFmtId="0" fontId="6" fillId="0" borderId="24" xfId="51" applyFont="1" applyBorder="1" applyAlignment="1" applyProtection="1">
      <alignment horizontal="center" vertical="center" wrapText="1"/>
      <protection locked="0"/>
    </xf>
    <xf numFmtId="0" fontId="12" fillId="0" borderId="22" xfId="0" applyFont="1" applyBorder="1" applyAlignment="1">
      <alignment horizontal="center" vertical="center"/>
    </xf>
    <xf numFmtId="0" fontId="12" fillId="0" borderId="25" xfId="0" applyFont="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7" fillId="33" borderId="0" xfId="51" applyFont="1" applyFill="1" applyAlignment="1" applyProtection="1">
      <alignment vertical="center"/>
      <protection locked="0"/>
    </xf>
    <xf numFmtId="0" fontId="6" fillId="33" borderId="0" xfId="51" applyFont="1" applyFill="1" applyAlignment="1">
      <alignment vertical="center"/>
      <protection/>
    </xf>
    <xf numFmtId="0" fontId="95" fillId="33" borderId="0" xfId="51" applyFont="1" applyFill="1" applyAlignment="1">
      <alignment vertical="center"/>
      <protection/>
    </xf>
    <xf numFmtId="0" fontId="6" fillId="33" borderId="0" xfId="51" applyFont="1" applyFill="1" applyAlignment="1">
      <alignment horizontal="center" vertical="center"/>
      <protection/>
    </xf>
    <xf numFmtId="0" fontId="6" fillId="33" borderId="0" xfId="51" applyFont="1" applyFill="1" applyBorder="1" applyAlignment="1">
      <alignment vertical="center"/>
      <protection/>
    </xf>
    <xf numFmtId="0" fontId="6" fillId="33" borderId="0" xfId="51" applyFont="1" applyFill="1" applyBorder="1" applyAlignment="1">
      <alignment horizontal="right" vertical="center"/>
      <protection/>
    </xf>
    <xf numFmtId="0" fontId="8" fillId="33" borderId="0" xfId="51" applyFont="1" applyFill="1" applyBorder="1" applyAlignment="1">
      <alignment horizontal="center" vertical="center"/>
      <protection/>
    </xf>
    <xf numFmtId="0" fontId="6" fillId="33" borderId="0" xfId="51" applyFont="1" applyFill="1" applyBorder="1" applyAlignment="1">
      <alignment horizontal="center" vertical="center"/>
      <protection/>
    </xf>
    <xf numFmtId="0" fontId="15" fillId="33" borderId="0" xfId="51" applyFont="1" applyFill="1" applyBorder="1" applyAlignment="1">
      <alignment horizontal="center" vertical="center"/>
      <protection/>
    </xf>
    <xf numFmtId="0" fontId="6" fillId="0" borderId="0" xfId="51" applyFont="1" applyFill="1" applyAlignment="1">
      <alignment vertical="center"/>
      <protection/>
    </xf>
    <xf numFmtId="173" fontId="6" fillId="33" borderId="0" xfId="51" applyNumberFormat="1" applyFont="1" applyFill="1" applyBorder="1" applyAlignment="1">
      <alignment horizontal="center" vertical="center"/>
      <protection/>
    </xf>
    <xf numFmtId="0" fontId="0" fillId="33" borderId="0" xfId="0" applyFill="1" applyBorder="1" applyAlignment="1">
      <alignment/>
    </xf>
    <xf numFmtId="0" fontId="6" fillId="0" borderId="0" xfId="51" applyFont="1" applyFill="1" applyBorder="1" applyAlignment="1">
      <alignment horizontal="center" vertical="center"/>
      <protection/>
    </xf>
    <xf numFmtId="173" fontId="6" fillId="0" borderId="0" xfId="51" applyNumberFormat="1" applyFont="1" applyFill="1" applyBorder="1" applyAlignment="1">
      <alignment horizontal="center" vertical="center"/>
      <protection/>
    </xf>
    <xf numFmtId="0" fontId="12" fillId="0" borderId="0" xfId="55" applyFont="1" applyAlignment="1">
      <alignment vertical="center"/>
      <protection/>
    </xf>
    <xf numFmtId="0" fontId="6" fillId="0" borderId="0" xfId="55" applyFont="1" applyAlignment="1">
      <alignment vertical="center"/>
      <protection/>
    </xf>
    <xf numFmtId="0" fontId="6" fillId="0" borderId="0" xfId="55" applyFont="1" applyAlignment="1" applyProtection="1">
      <alignment vertical="center"/>
      <protection locked="0"/>
    </xf>
    <xf numFmtId="0" fontId="12" fillId="0" borderId="27" xfId="0" applyFont="1" applyBorder="1" applyAlignment="1">
      <alignment horizontal="center" vertical="center"/>
    </xf>
    <xf numFmtId="0" fontId="12" fillId="0" borderId="28" xfId="0" applyFont="1" applyFill="1" applyBorder="1" applyAlignment="1">
      <alignment horizontal="center" vertical="center" wrapText="1" shrinkToFit="1"/>
    </xf>
    <xf numFmtId="0" fontId="8" fillId="0" borderId="0" xfId="55" applyFont="1" applyAlignment="1">
      <alignment vertical="center"/>
      <protection/>
    </xf>
    <xf numFmtId="0" fontId="22" fillId="0" borderId="0" xfId="0" applyFont="1" applyAlignment="1">
      <alignment vertical="center"/>
    </xf>
    <xf numFmtId="0" fontId="12" fillId="0" borderId="12" xfId="0" applyFont="1" applyBorder="1" applyAlignment="1">
      <alignment horizontal="center" vertical="center"/>
    </xf>
    <xf numFmtId="0" fontId="12" fillId="0" borderId="22" xfId="0" applyFont="1" applyBorder="1" applyAlignment="1">
      <alignment horizontal="center" vertical="center" wrapText="1" shrinkToFit="1"/>
    </xf>
    <xf numFmtId="0" fontId="12" fillId="0" borderId="29" xfId="0" applyFont="1" applyFill="1" applyBorder="1" applyAlignment="1">
      <alignment horizontal="center" vertical="center" wrapText="1" shrinkToFit="1"/>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8" fillId="0" borderId="0" xfId="55" applyFont="1" applyFill="1" applyAlignment="1">
      <alignment vertical="center"/>
      <protection/>
    </xf>
    <xf numFmtId="0" fontId="1" fillId="0" borderId="0" xfId="0" applyFont="1" applyFill="1" applyBorder="1" applyAlignment="1">
      <alignment vertical="center"/>
    </xf>
    <xf numFmtId="0" fontId="6" fillId="33" borderId="0" xfId="51" applyFont="1" applyFill="1" applyAlignment="1">
      <alignment vertical="center"/>
      <protection/>
    </xf>
    <xf numFmtId="0" fontId="6" fillId="0" borderId="22" xfId="51" applyFont="1" applyFill="1" applyBorder="1" applyAlignment="1">
      <alignment horizontal="center" vertical="center"/>
      <protection/>
    </xf>
    <xf numFmtId="0" fontId="6" fillId="0" borderId="24" xfId="51" applyFont="1" applyFill="1" applyBorder="1" applyAlignment="1">
      <alignment horizontal="center" vertical="center"/>
      <protection/>
    </xf>
    <xf numFmtId="0" fontId="6" fillId="0" borderId="12" xfId="51" applyFont="1" applyFill="1" applyBorder="1" applyAlignment="1">
      <alignment horizontal="center" vertical="center"/>
      <protection/>
    </xf>
    <xf numFmtId="0" fontId="12" fillId="0" borderId="0" xfId="0" applyFont="1" applyAlignment="1">
      <alignment horizontal="left" vertical="center" wrapText="1"/>
    </xf>
    <xf numFmtId="0" fontId="8" fillId="0" borderId="32" xfId="52" applyFont="1" applyBorder="1" applyAlignment="1">
      <alignment vertical="center"/>
      <protection/>
    </xf>
    <xf numFmtId="49" fontId="11" fillId="0" borderId="14" xfId="52" applyNumberFormat="1" applyFont="1" applyBorder="1" applyAlignment="1">
      <alignment horizontal="center" vertical="center" wrapText="1"/>
      <protection/>
    </xf>
    <xf numFmtId="49" fontId="11" fillId="0" borderId="33" xfId="52" applyNumberFormat="1" applyFont="1" applyBorder="1" applyAlignment="1">
      <alignment horizontal="center" vertical="center" wrapText="1"/>
      <protection/>
    </xf>
    <xf numFmtId="3" fontId="8" fillId="0" borderId="33" xfId="52" applyNumberFormat="1" applyFont="1" applyBorder="1" applyAlignment="1">
      <alignment horizontal="center" vertical="center" wrapText="1"/>
      <protection/>
    </xf>
    <xf numFmtId="3" fontId="8" fillId="0" borderId="34" xfId="52" applyNumberFormat="1" applyFont="1" applyBorder="1" applyAlignment="1">
      <alignment horizontal="center" vertical="center" wrapText="1"/>
      <protection/>
    </xf>
    <xf numFmtId="0" fontId="8" fillId="0" borderId="35" xfId="52" applyFont="1" applyBorder="1" applyAlignment="1">
      <alignment vertical="center" wrapText="1"/>
      <protection/>
    </xf>
    <xf numFmtId="3" fontId="8" fillId="0" borderId="36" xfId="52" applyNumberFormat="1" applyFont="1" applyBorder="1" applyAlignment="1">
      <alignment horizontal="center" vertical="center" wrapText="1"/>
      <protection/>
    </xf>
    <xf numFmtId="3" fontId="8" fillId="0" borderId="37" xfId="52" applyNumberFormat="1" applyFont="1" applyBorder="1" applyAlignment="1">
      <alignment horizontal="center" vertical="center" wrapText="1"/>
      <protection/>
    </xf>
    <xf numFmtId="0" fontId="6" fillId="0" borderId="38" xfId="52" applyFont="1" applyBorder="1" applyAlignment="1">
      <alignment vertical="center" wrapText="1"/>
      <protection/>
    </xf>
    <xf numFmtId="49" fontId="6" fillId="0" borderId="27" xfId="52" applyNumberFormat="1" applyFont="1" applyBorder="1" applyAlignment="1">
      <alignment horizontal="center" vertical="center" wrapText="1"/>
      <protection/>
    </xf>
    <xf numFmtId="49" fontId="6" fillId="0" borderId="22" xfId="52" applyNumberFormat="1" applyFont="1" applyBorder="1" applyAlignment="1">
      <alignment horizontal="center" vertical="center" wrapText="1"/>
      <protection/>
    </xf>
    <xf numFmtId="0" fontId="6" fillId="0" borderId="38" xfId="52" applyFont="1" applyBorder="1" applyAlignment="1">
      <alignment horizontal="left" vertical="center" wrapText="1"/>
      <protection/>
    </xf>
    <xf numFmtId="0" fontId="6" fillId="0" borderId="39" xfId="52" applyFont="1" applyBorder="1" applyAlignment="1">
      <alignment vertical="center" wrapText="1"/>
      <protection/>
    </xf>
    <xf numFmtId="49" fontId="6" fillId="0" borderId="40" xfId="52" applyNumberFormat="1" applyFont="1" applyBorder="1" applyAlignment="1">
      <alignment horizontal="center" vertical="center" wrapText="1"/>
      <protection/>
    </xf>
    <xf numFmtId="0" fontId="6" fillId="0" borderId="41" xfId="52" applyFont="1" applyBorder="1" applyAlignment="1">
      <alignment horizontal="left" vertical="center" wrapText="1"/>
      <protection/>
    </xf>
    <xf numFmtId="49" fontId="6" fillId="0" borderId="42" xfId="52" applyNumberFormat="1" applyFont="1" applyBorder="1" applyAlignment="1">
      <alignment horizontal="center" vertical="center" wrapText="1"/>
      <protection/>
    </xf>
    <xf numFmtId="49" fontId="6" fillId="0" borderId="36" xfId="52" applyNumberFormat="1" applyFont="1" applyBorder="1" applyAlignment="1">
      <alignment horizontal="center" vertical="center" wrapText="1"/>
      <protection/>
    </xf>
    <xf numFmtId="0" fontId="6" fillId="0" borderId="38" xfId="52" applyFont="1" applyFill="1" applyBorder="1" applyAlignment="1">
      <alignment vertical="center" wrapText="1"/>
      <protection/>
    </xf>
    <xf numFmtId="49" fontId="6" fillId="33" borderId="27" xfId="52" applyNumberFormat="1" applyFont="1" applyFill="1" applyBorder="1" applyAlignment="1">
      <alignment horizontal="center" vertical="center" wrapText="1"/>
      <protection/>
    </xf>
    <xf numFmtId="0" fontId="8" fillId="0" borderId="43" xfId="52" applyFont="1" applyBorder="1" applyAlignment="1">
      <alignment vertical="center" wrapText="1"/>
      <protection/>
    </xf>
    <xf numFmtId="0" fontId="6" fillId="0" borderId="35" xfId="52" applyFont="1" applyBorder="1" applyAlignment="1">
      <alignment vertical="center" wrapText="1"/>
      <protection/>
    </xf>
    <xf numFmtId="49" fontId="10" fillId="0" borderId="27" xfId="52" applyNumberFormat="1" applyFont="1" applyBorder="1" applyAlignment="1">
      <alignment horizontal="center" vertical="center"/>
      <protection/>
    </xf>
    <xf numFmtId="49" fontId="6" fillId="0" borderId="28" xfId="52" applyNumberFormat="1" applyFont="1" applyBorder="1" applyAlignment="1">
      <alignment horizontal="center" vertical="center" wrapText="1"/>
      <protection/>
    </xf>
    <xf numFmtId="49" fontId="6" fillId="0" borderId="25" xfId="52" applyNumberFormat="1" applyFont="1" applyBorder="1" applyAlignment="1">
      <alignment horizontal="center" vertical="center" wrapText="1"/>
      <protection/>
    </xf>
    <xf numFmtId="0" fontId="6" fillId="0" borderId="0" xfId="52" applyFont="1" applyBorder="1" applyAlignment="1">
      <alignment vertical="center" wrapText="1"/>
      <protection/>
    </xf>
    <xf numFmtId="49" fontId="6" fillId="0" borderId="0" xfId="52" applyNumberFormat="1" applyFont="1" applyBorder="1" applyAlignment="1">
      <alignment horizontal="center" vertical="center" wrapText="1"/>
      <protection/>
    </xf>
    <xf numFmtId="3" fontId="6" fillId="0" borderId="0" xfId="52" applyNumberFormat="1" applyFont="1" applyBorder="1" applyAlignment="1">
      <alignment vertical="center"/>
      <protection/>
    </xf>
    <xf numFmtId="0" fontId="9" fillId="0" borderId="0" xfId="52" applyFont="1" applyBorder="1" applyAlignment="1">
      <alignment vertical="center"/>
      <protection/>
    </xf>
    <xf numFmtId="49" fontId="6" fillId="0" borderId="0" xfId="52" applyNumberFormat="1" applyFont="1" applyBorder="1" applyAlignment="1">
      <alignment vertical="center" wrapText="1"/>
      <protection/>
    </xf>
    <xf numFmtId="49" fontId="6" fillId="0" borderId="0" xfId="52" applyNumberFormat="1" applyFont="1" applyBorder="1" applyAlignment="1">
      <alignment vertical="center"/>
      <protection/>
    </xf>
    <xf numFmtId="0" fontId="8" fillId="0" borderId="32" xfId="52" applyFont="1" applyFill="1" applyBorder="1" applyAlignment="1">
      <alignment horizontal="left" vertical="center"/>
      <protection/>
    </xf>
    <xf numFmtId="49" fontId="8" fillId="0" borderId="14" xfId="52" applyNumberFormat="1" applyFont="1" applyFill="1" applyBorder="1" applyAlignment="1">
      <alignment horizontal="center" vertical="center" wrapText="1"/>
      <protection/>
    </xf>
    <xf numFmtId="49" fontId="8" fillId="0" borderId="33" xfId="52" applyNumberFormat="1" applyFont="1" applyFill="1" applyBorder="1" applyAlignment="1">
      <alignment horizontal="center" vertical="center" wrapText="1"/>
      <protection/>
    </xf>
    <xf numFmtId="3" fontId="8" fillId="0" borderId="33" xfId="52" applyNumberFormat="1" applyFont="1" applyFill="1" applyBorder="1" applyAlignment="1">
      <alignment horizontal="center" vertical="center" wrapText="1"/>
      <protection/>
    </xf>
    <xf numFmtId="3" fontId="8" fillId="0" borderId="34" xfId="52" applyNumberFormat="1" applyFont="1" applyFill="1" applyBorder="1" applyAlignment="1">
      <alignment horizontal="center" vertical="center" wrapText="1"/>
      <protection/>
    </xf>
    <xf numFmtId="0" fontId="8" fillId="0" borderId="0" xfId="52" applyFont="1" applyBorder="1" applyAlignment="1">
      <alignment vertical="center"/>
      <protection/>
    </xf>
    <xf numFmtId="0" fontId="8" fillId="0" borderId="41" xfId="52" applyFont="1" applyBorder="1" applyAlignment="1">
      <alignment vertical="center" wrapText="1"/>
      <protection/>
    </xf>
    <xf numFmtId="3" fontId="8" fillId="0" borderId="36" xfId="52" applyNumberFormat="1" applyFont="1" applyFill="1" applyBorder="1" applyAlignment="1">
      <alignment horizontal="center" vertical="center" wrapText="1"/>
      <protection/>
    </xf>
    <xf numFmtId="3" fontId="8" fillId="0" borderId="37" xfId="52" applyNumberFormat="1" applyFont="1" applyFill="1" applyBorder="1" applyAlignment="1">
      <alignment horizontal="center" vertical="center" wrapText="1"/>
      <protection/>
    </xf>
    <xf numFmtId="0" fontId="6" fillId="0" borderId="44" xfId="52" applyFont="1" applyBorder="1" applyAlignment="1">
      <alignment horizontal="center" vertical="center"/>
      <protection/>
    </xf>
    <xf numFmtId="49" fontId="6" fillId="0" borderId="45" xfId="52" applyNumberFormat="1" applyFont="1" applyBorder="1" applyAlignment="1">
      <alignment horizontal="center" vertical="center"/>
      <protection/>
    </xf>
    <xf numFmtId="0" fontId="6" fillId="0" borderId="27" xfId="52" applyFont="1" applyBorder="1" applyAlignment="1">
      <alignment horizontal="center" vertical="center"/>
      <protection/>
    </xf>
    <xf numFmtId="49" fontId="6" fillId="0" borderId="22" xfId="52" applyNumberFormat="1" applyFont="1" applyBorder="1" applyAlignment="1">
      <alignment horizontal="center" vertical="center"/>
      <protection/>
    </xf>
    <xf numFmtId="0" fontId="6" fillId="0" borderId="28" xfId="52" applyFont="1" applyBorder="1" applyAlignment="1">
      <alignment horizontal="center" vertical="center" wrapText="1"/>
      <protection/>
    </xf>
    <xf numFmtId="0" fontId="6" fillId="0" borderId="30" xfId="52" applyFont="1" applyBorder="1" applyAlignment="1">
      <alignment horizontal="center" vertical="center"/>
      <protection/>
    </xf>
    <xf numFmtId="0" fontId="6" fillId="0" borderId="12" xfId="52" applyFont="1" applyBorder="1" applyAlignment="1">
      <alignment horizontal="center" vertical="center"/>
      <protection/>
    </xf>
    <xf numFmtId="0" fontId="6" fillId="0" borderId="46" xfId="52" applyFont="1" applyBorder="1" applyAlignment="1">
      <alignment horizontal="center" vertical="center" wrapText="1"/>
      <protection/>
    </xf>
    <xf numFmtId="0" fontId="6" fillId="0" borderId="46" xfId="52" applyFont="1" applyBorder="1" applyAlignment="1">
      <alignment horizontal="center" vertical="center"/>
      <protection/>
    </xf>
    <xf numFmtId="49" fontId="6" fillId="0" borderId="25" xfId="52" applyNumberFormat="1" applyFont="1" applyBorder="1" applyAlignment="1">
      <alignment horizontal="center" vertical="center"/>
      <protection/>
    </xf>
    <xf numFmtId="0" fontId="8" fillId="0" borderId="38" xfId="52" applyFont="1" applyBorder="1" applyAlignment="1">
      <alignment vertical="center" wrapText="1"/>
      <protection/>
    </xf>
    <xf numFmtId="0" fontId="6" fillId="0" borderId="47" xfId="52" applyFont="1" applyBorder="1" applyAlignment="1">
      <alignment horizontal="center" vertical="center"/>
      <protection/>
    </xf>
    <xf numFmtId="49" fontId="6" fillId="0" borderId="10" xfId="52" applyNumberFormat="1" applyFont="1" applyBorder="1" applyAlignment="1">
      <alignment horizontal="center" vertical="center" wrapText="1"/>
      <protection/>
    </xf>
    <xf numFmtId="0" fontId="8" fillId="0" borderId="39" xfId="52" applyFont="1" applyBorder="1" applyAlignment="1">
      <alignment vertical="center" wrapText="1"/>
      <protection/>
    </xf>
    <xf numFmtId="0" fontId="8" fillId="0" borderId="0" xfId="52" applyFont="1" applyBorder="1" applyAlignment="1">
      <alignment vertical="center" wrapText="1"/>
      <protection/>
    </xf>
    <xf numFmtId="0" fontId="6" fillId="0" borderId="0" xfId="52" applyFont="1" applyBorder="1" applyAlignment="1">
      <alignment horizontal="center" vertical="center"/>
      <protection/>
    </xf>
    <xf numFmtId="0" fontId="0" fillId="0" borderId="0" xfId="0" applyFill="1" applyAlignment="1">
      <alignment vertical="center"/>
    </xf>
    <xf numFmtId="49" fontId="6" fillId="0" borderId="48" xfId="52" applyNumberFormat="1" applyFont="1" applyBorder="1" applyAlignment="1">
      <alignment horizontal="center" vertical="center" wrapText="1"/>
      <protection/>
    </xf>
    <xf numFmtId="0" fontId="6" fillId="0" borderId="41" xfId="52" applyFont="1" applyBorder="1" applyAlignment="1">
      <alignment vertical="center" wrapText="1"/>
      <protection/>
    </xf>
    <xf numFmtId="0" fontId="31" fillId="0" borderId="0" xfId="51" applyFont="1" applyAlignment="1" applyProtection="1">
      <alignment vertical="center"/>
      <protection/>
    </xf>
    <xf numFmtId="0" fontId="6" fillId="0" borderId="0" xfId="51" applyFont="1" applyAlignment="1" applyProtection="1">
      <alignment vertical="center"/>
      <protection/>
    </xf>
    <xf numFmtId="0" fontId="19" fillId="0" borderId="0" xfId="51" applyFont="1" applyAlignment="1" applyProtection="1">
      <alignment vertical="center"/>
      <protection/>
    </xf>
    <xf numFmtId="0" fontId="6" fillId="0" borderId="0" xfId="51" applyFont="1" applyProtection="1">
      <alignment/>
      <protection/>
    </xf>
    <xf numFmtId="0" fontId="6" fillId="0" borderId="0" xfId="51" applyFont="1" applyAlignment="1" applyProtection="1">
      <alignment horizontal="right" vertical="center"/>
      <protection/>
    </xf>
    <xf numFmtId="0" fontId="8" fillId="0" borderId="43" xfId="51" applyFont="1" applyBorder="1" applyAlignment="1" applyProtection="1">
      <alignment horizontal="center" vertical="center" wrapText="1"/>
      <protection/>
    </xf>
    <xf numFmtId="0" fontId="8" fillId="0" borderId="14" xfId="51" applyFont="1" applyBorder="1" applyAlignment="1" applyProtection="1">
      <alignment horizontal="center" vertical="center" wrapText="1"/>
      <protection/>
    </xf>
    <xf numFmtId="0" fontId="8" fillId="0" borderId="34" xfId="51" applyFont="1" applyBorder="1" applyAlignment="1" applyProtection="1">
      <alignment horizontal="center" vertical="center" wrapText="1"/>
      <protection/>
    </xf>
    <xf numFmtId="0" fontId="6" fillId="0" borderId="49" xfId="51" applyFont="1" applyBorder="1" applyAlignment="1" applyProtection="1">
      <alignment vertical="center"/>
      <protection/>
    </xf>
    <xf numFmtId="3" fontId="6" fillId="0" borderId="0" xfId="51" applyNumberFormat="1" applyFont="1" applyAlignment="1" applyProtection="1">
      <alignment vertical="center"/>
      <protection locked="0"/>
    </xf>
    <xf numFmtId="3" fontId="6" fillId="0" borderId="0" xfId="51" applyNumberFormat="1" applyFont="1" applyAlignment="1">
      <alignment vertical="center"/>
      <protection/>
    </xf>
    <xf numFmtId="0" fontId="6" fillId="0" borderId="46" xfId="51" applyFont="1" applyBorder="1" applyAlignment="1" applyProtection="1">
      <alignment vertical="center"/>
      <protection/>
    </xf>
    <xf numFmtId="0" fontId="6" fillId="0" borderId="46" xfId="51" applyFont="1" applyBorder="1" applyAlignment="1" applyProtection="1">
      <alignment vertical="center"/>
      <protection locked="0"/>
    </xf>
    <xf numFmtId="0" fontId="6" fillId="0" borderId="46" xfId="51" applyFont="1" applyBorder="1" applyAlignment="1">
      <alignment vertical="center"/>
      <protection/>
    </xf>
    <xf numFmtId="0" fontId="8" fillId="0" borderId="43" xfId="51" applyFont="1" applyBorder="1" applyAlignment="1">
      <alignment vertical="center"/>
      <protection/>
    </xf>
    <xf numFmtId="3" fontId="8" fillId="0" borderId="32" xfId="51" applyNumberFormat="1" applyFont="1" applyBorder="1" applyAlignment="1" applyProtection="1">
      <alignment horizontal="right" vertical="center" wrapText="1" indent="1"/>
      <protection locked="0"/>
    </xf>
    <xf numFmtId="3" fontId="8" fillId="0" borderId="34" xfId="51" applyNumberFormat="1" applyFont="1" applyBorder="1" applyAlignment="1" applyProtection="1">
      <alignment horizontal="right" vertical="center" wrapText="1" indent="1"/>
      <protection locked="0"/>
    </xf>
    <xf numFmtId="3" fontId="8" fillId="0" borderId="43" xfId="51" applyNumberFormat="1" applyFont="1" applyBorder="1" applyAlignment="1" applyProtection="1">
      <alignment horizontal="right" vertical="center" wrapText="1" indent="1"/>
      <protection hidden="1"/>
    </xf>
    <xf numFmtId="4" fontId="6" fillId="0" borderId="0" xfId="51" applyNumberFormat="1" applyFont="1" applyAlignment="1">
      <alignment vertical="center"/>
      <protection/>
    </xf>
    <xf numFmtId="177" fontId="6" fillId="0" borderId="0" xfId="59" applyNumberFormat="1" applyFont="1" applyAlignment="1">
      <alignment vertical="center"/>
    </xf>
    <xf numFmtId="0" fontId="12" fillId="0" borderId="0" xfId="0" applyFont="1" applyAlignment="1">
      <alignment vertical="center"/>
    </xf>
    <xf numFmtId="3" fontId="13" fillId="0" borderId="0" xfId="0" applyNumberFormat="1" applyFont="1" applyAlignment="1" applyProtection="1">
      <alignment horizontal="right" vertical="center"/>
      <protection locked="0"/>
    </xf>
    <xf numFmtId="0" fontId="13" fillId="0" borderId="0" xfId="0" applyFont="1" applyFill="1" applyAlignment="1">
      <alignment vertical="center"/>
    </xf>
    <xf numFmtId="0" fontId="13" fillId="0" borderId="0" xfId="0" applyFont="1" applyAlignment="1">
      <alignment vertical="center"/>
    </xf>
    <xf numFmtId="0" fontId="12" fillId="0" borderId="12" xfId="0" applyFont="1" applyFill="1" applyBorder="1" applyAlignment="1">
      <alignment horizontal="center" vertical="center"/>
    </xf>
    <xf numFmtId="3" fontId="6" fillId="34" borderId="27" xfId="51" applyNumberFormat="1" applyFont="1" applyFill="1" applyBorder="1" applyAlignment="1" applyProtection="1">
      <alignment horizontal="right" vertical="center"/>
      <protection/>
    </xf>
    <xf numFmtId="3" fontId="6" fillId="34" borderId="22" xfId="51" applyNumberFormat="1" applyFont="1" applyFill="1" applyBorder="1" applyAlignment="1" applyProtection="1">
      <alignment horizontal="right" vertical="center"/>
      <protection/>
    </xf>
    <xf numFmtId="3" fontId="6" fillId="34" borderId="24" xfId="51" applyNumberFormat="1" applyFont="1" applyFill="1" applyBorder="1" applyAlignment="1" applyProtection="1">
      <alignment horizontal="right" vertical="center"/>
      <protection/>
    </xf>
    <xf numFmtId="3" fontId="12" fillId="0" borderId="0" xfId="0" applyNumberFormat="1" applyFont="1" applyAlignment="1" applyProtection="1">
      <alignment horizontal="right" vertical="center"/>
      <protection locked="0"/>
    </xf>
    <xf numFmtId="3" fontId="6" fillId="34" borderId="12" xfId="51" applyNumberFormat="1" applyFont="1" applyFill="1" applyBorder="1" applyAlignment="1" applyProtection="1">
      <alignment horizontal="right" vertical="center"/>
      <protection/>
    </xf>
    <xf numFmtId="0" fontId="12" fillId="0" borderId="0" xfId="0" applyFont="1" applyFill="1" applyAlignment="1">
      <alignment vertical="center"/>
    </xf>
    <xf numFmtId="3" fontId="6" fillId="0" borderId="27" xfId="51" applyNumberFormat="1" applyFont="1" applyFill="1" applyBorder="1" applyAlignment="1" applyProtection="1">
      <alignment horizontal="right" vertical="center"/>
      <protection locked="0"/>
    </xf>
    <xf numFmtId="3" fontId="6" fillId="0" borderId="22" xfId="51" applyNumberFormat="1" applyFont="1" applyFill="1" applyBorder="1" applyAlignment="1" applyProtection="1">
      <alignment horizontal="right" vertical="center"/>
      <protection locked="0"/>
    </xf>
    <xf numFmtId="3" fontId="6" fillId="35" borderId="22" xfId="51" applyNumberFormat="1" applyFont="1" applyFill="1" applyBorder="1" applyAlignment="1" applyProtection="1">
      <alignment horizontal="right" vertical="center"/>
      <protection/>
    </xf>
    <xf numFmtId="3" fontId="6" fillId="35" borderId="24" xfId="51" applyNumberFormat="1" applyFont="1" applyFill="1" applyBorder="1" applyAlignment="1" applyProtection="1">
      <alignment horizontal="right" vertical="center"/>
      <protection/>
    </xf>
    <xf numFmtId="3" fontId="0" fillId="0" borderId="0" xfId="0" applyNumberFormat="1" applyAlignment="1">
      <alignment horizontal="right" vertical="center"/>
    </xf>
    <xf numFmtId="3" fontId="6" fillId="0" borderId="12" xfId="51" applyNumberFormat="1" applyFont="1" applyFill="1" applyBorder="1" applyAlignment="1" applyProtection="1">
      <alignment horizontal="right" vertical="center"/>
      <protection locked="0"/>
    </xf>
    <xf numFmtId="3" fontId="0" fillId="0" borderId="0" xfId="0" applyNumberFormat="1" applyFill="1" applyAlignment="1">
      <alignment horizontal="right" vertical="center"/>
    </xf>
    <xf numFmtId="3" fontId="12" fillId="0" borderId="0" xfId="0" applyNumberFormat="1" applyFont="1" applyAlignment="1">
      <alignment horizontal="right" vertical="center"/>
    </xf>
    <xf numFmtId="0" fontId="6" fillId="0" borderId="12" xfId="0" applyFont="1" applyBorder="1" applyAlignment="1">
      <alignment horizontal="center" vertical="center"/>
    </xf>
    <xf numFmtId="3" fontId="13" fillId="0" borderId="0" xfId="0" applyNumberFormat="1" applyFont="1" applyAlignment="1">
      <alignment horizontal="right" vertical="center"/>
    </xf>
    <xf numFmtId="0" fontId="12" fillId="0" borderId="30" xfId="0" applyFont="1" applyFill="1" applyBorder="1" applyAlignment="1">
      <alignment horizontal="left" vertical="center"/>
    </xf>
    <xf numFmtId="0" fontId="12" fillId="0" borderId="13" xfId="0" applyFont="1" applyFill="1" applyBorder="1" applyAlignment="1">
      <alignment horizontal="left" vertical="center"/>
    </xf>
    <xf numFmtId="3" fontId="13"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3" fontId="6" fillId="34" borderId="13" xfId="51" applyNumberFormat="1" applyFont="1" applyFill="1" applyBorder="1" applyAlignment="1" applyProtection="1">
      <alignment horizontal="right" vertical="center"/>
      <protection/>
    </xf>
    <xf numFmtId="0" fontId="12" fillId="0" borderId="50" xfId="0" applyFont="1" applyFill="1" applyBorder="1" applyAlignment="1">
      <alignment horizontal="center" vertical="center"/>
    </xf>
    <xf numFmtId="3" fontId="6" fillId="0" borderId="51" xfId="51"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26" fillId="0" borderId="0" xfId="0" applyFont="1" applyAlignment="1">
      <alignment vertical="center"/>
    </xf>
    <xf numFmtId="0" fontId="12" fillId="0" borderId="0" xfId="0" applyFont="1" applyFill="1" applyBorder="1" applyAlignment="1">
      <alignment horizontal="center" vertical="center" wrapText="1" shrinkToFit="1"/>
    </xf>
    <xf numFmtId="0" fontId="12" fillId="0" borderId="50" xfId="0" applyFont="1" applyBorder="1" applyAlignment="1">
      <alignment horizontal="center" vertical="center" wrapText="1" shrinkToFit="1"/>
    </xf>
    <xf numFmtId="0" fontId="12" fillId="0" borderId="52" xfId="0" applyFont="1" applyBorder="1" applyAlignment="1">
      <alignment horizontal="center" vertical="center" wrapText="1" shrinkToFit="1"/>
    </xf>
    <xf numFmtId="0" fontId="12" fillId="0" borderId="51" xfId="0" applyFont="1" applyBorder="1" applyAlignment="1">
      <alignment horizontal="center" vertical="center" wrapText="1" shrinkToFit="1"/>
    </xf>
    <xf numFmtId="0" fontId="12" fillId="0" borderId="53" xfId="0" applyFont="1" applyFill="1" applyBorder="1" applyAlignment="1">
      <alignment horizontal="center" vertical="center" wrapText="1" shrinkToFit="1"/>
    </xf>
    <xf numFmtId="0" fontId="12" fillId="0" borderId="52" xfId="0" applyFont="1" applyFill="1" applyBorder="1" applyAlignment="1">
      <alignment horizontal="center" vertical="center" wrapText="1" shrinkToFit="1"/>
    </xf>
    <xf numFmtId="0" fontId="12" fillId="0" borderId="54" xfId="0" applyFont="1" applyFill="1" applyBorder="1" applyAlignment="1">
      <alignment horizontal="center" vertical="center" wrapText="1" shrinkToFit="1"/>
    </xf>
    <xf numFmtId="0" fontId="12" fillId="0" borderId="50" xfId="0" applyFont="1" applyFill="1" applyBorder="1" applyAlignment="1">
      <alignment horizontal="center" vertical="center" wrapText="1" shrinkToFit="1"/>
    </xf>
    <xf numFmtId="3" fontId="13" fillId="0" borderId="0" xfId="0" applyNumberFormat="1" applyFont="1" applyFill="1" applyBorder="1" applyAlignment="1">
      <alignment horizontal="right" vertical="center"/>
    </xf>
    <xf numFmtId="3" fontId="13" fillId="0" borderId="0" xfId="0" applyNumberFormat="1" applyFont="1" applyAlignment="1">
      <alignment vertical="center"/>
    </xf>
    <xf numFmtId="3" fontId="8" fillId="34" borderId="27" xfId="51" applyNumberFormat="1" applyFont="1" applyFill="1" applyBorder="1" applyAlignment="1">
      <alignment horizontal="right" vertical="center"/>
      <protection/>
    </xf>
    <xf numFmtId="3" fontId="8" fillId="34" borderId="22" xfId="51" applyNumberFormat="1" applyFont="1" applyFill="1" applyBorder="1" applyAlignment="1">
      <alignment horizontal="right" vertical="center"/>
      <protection/>
    </xf>
    <xf numFmtId="3" fontId="8" fillId="34" borderId="24" xfId="51" applyNumberFormat="1" applyFont="1" applyFill="1" applyBorder="1" applyAlignment="1">
      <alignment horizontal="right" vertical="center"/>
      <protection/>
    </xf>
    <xf numFmtId="3" fontId="8" fillId="34" borderId="12" xfId="51" applyNumberFormat="1" applyFont="1" applyFill="1" applyBorder="1" applyAlignment="1">
      <alignment horizontal="right" vertical="center"/>
      <protection/>
    </xf>
    <xf numFmtId="0" fontId="12" fillId="36" borderId="12" xfId="0" applyFont="1" applyFill="1" applyBorder="1" applyAlignment="1">
      <alignment horizontal="center" vertical="center"/>
    </xf>
    <xf numFmtId="0" fontId="12" fillId="0" borderId="24" xfId="0" applyFont="1" applyBorder="1" applyAlignment="1">
      <alignment horizontal="left" vertical="center"/>
    </xf>
    <xf numFmtId="3" fontId="6" fillId="35" borderId="22" xfId="51" applyNumberFormat="1" applyFont="1" applyFill="1" applyBorder="1" applyAlignment="1">
      <alignment horizontal="right" vertical="center"/>
      <protection/>
    </xf>
    <xf numFmtId="3" fontId="12" fillId="0" borderId="0" xfId="0" applyNumberFormat="1" applyFont="1" applyFill="1" applyBorder="1" applyAlignment="1">
      <alignment horizontal="right" vertical="center"/>
    </xf>
    <xf numFmtId="3" fontId="6" fillId="37" borderId="27" xfId="51" applyNumberFormat="1" applyFont="1" applyFill="1" applyBorder="1" applyAlignment="1">
      <alignment horizontal="right" vertical="center"/>
      <protection/>
    </xf>
    <xf numFmtId="3" fontId="6" fillId="37" borderId="12" xfId="51" applyNumberFormat="1" applyFont="1" applyFill="1" applyBorder="1" applyAlignment="1">
      <alignment horizontal="right" vertical="center"/>
      <protection/>
    </xf>
    <xf numFmtId="3" fontId="6" fillId="37" borderId="13" xfId="51" applyNumberFormat="1" applyFont="1" applyFill="1" applyBorder="1" applyAlignment="1">
      <alignment horizontal="right" vertical="center"/>
      <protection/>
    </xf>
    <xf numFmtId="0" fontId="12" fillId="0" borderId="24" xfId="0" applyFont="1" applyBorder="1" applyAlignment="1">
      <alignment vertical="center"/>
    </xf>
    <xf numFmtId="0" fontId="23" fillId="0" borderId="24" xfId="0" applyFont="1" applyBorder="1" applyAlignment="1">
      <alignment vertical="center"/>
    </xf>
    <xf numFmtId="0" fontId="23" fillId="0" borderId="24" xfId="0" applyFont="1" applyFill="1" applyBorder="1" applyAlignment="1">
      <alignment vertical="center"/>
    </xf>
    <xf numFmtId="3" fontId="8" fillId="34" borderId="24" xfId="51" applyNumberFormat="1" applyFont="1" applyFill="1" applyBorder="1" applyAlignment="1" applyProtection="1">
      <alignment horizontal="right" vertical="center"/>
      <protection/>
    </xf>
    <xf numFmtId="0" fontId="13" fillId="0" borderId="24" xfId="0" applyFont="1" applyFill="1" applyBorder="1" applyAlignment="1">
      <alignment horizontal="left" vertical="center"/>
    </xf>
    <xf numFmtId="3" fontId="13" fillId="34" borderId="0" xfId="0" applyNumberFormat="1" applyFont="1" applyFill="1" applyBorder="1" applyAlignment="1">
      <alignment horizontal="right" vertical="center"/>
    </xf>
    <xf numFmtId="0" fontId="13" fillId="34" borderId="12" xfId="0" applyFont="1" applyFill="1" applyBorder="1" applyAlignment="1">
      <alignment horizontal="center" vertical="center"/>
    </xf>
    <xf numFmtId="3" fontId="8" fillId="38" borderId="24" xfId="51" applyNumberFormat="1" applyFont="1" applyFill="1" applyBorder="1" applyAlignment="1" applyProtection="1">
      <alignment horizontal="right" vertical="center"/>
      <protection/>
    </xf>
    <xf numFmtId="0" fontId="12" fillId="0" borderId="24" xfId="0" applyFont="1" applyFill="1" applyBorder="1" applyAlignment="1">
      <alignment horizontal="left" vertical="center"/>
    </xf>
    <xf numFmtId="3" fontId="6" fillId="0" borderId="0" xfId="51" applyNumberFormat="1" applyFont="1" applyFill="1" applyBorder="1" applyAlignment="1">
      <alignment horizontal="right" vertical="center"/>
      <protection/>
    </xf>
    <xf numFmtId="3" fontId="13" fillId="34" borderId="27" xfId="0" applyNumberFormat="1" applyFont="1" applyFill="1" applyBorder="1" applyAlignment="1" applyProtection="1">
      <alignment horizontal="right" vertical="center"/>
      <protection/>
    </xf>
    <xf numFmtId="3" fontId="8" fillId="34" borderId="0" xfId="51" applyNumberFormat="1" applyFont="1" applyFill="1" applyBorder="1" applyAlignment="1">
      <alignment horizontal="right" vertical="center"/>
      <protection/>
    </xf>
    <xf numFmtId="3" fontId="13" fillId="34" borderId="12" xfId="0" applyNumberFormat="1" applyFont="1" applyFill="1" applyBorder="1" applyAlignment="1" applyProtection="1">
      <alignment horizontal="right" vertical="center"/>
      <protection/>
    </xf>
    <xf numFmtId="3" fontId="13" fillId="34" borderId="13" xfId="0" applyNumberFormat="1" applyFont="1" applyFill="1" applyBorder="1" applyAlignment="1" applyProtection="1">
      <alignment horizontal="right" vertical="center"/>
      <protection/>
    </xf>
    <xf numFmtId="3" fontId="8" fillId="0" borderId="30" xfId="51" applyNumberFormat="1" applyFont="1" applyFill="1" applyBorder="1" applyAlignment="1">
      <alignment horizontal="right" vertical="center"/>
      <protection/>
    </xf>
    <xf numFmtId="3" fontId="6" fillId="0" borderId="30" xfId="51" applyNumberFormat="1" applyFont="1" applyFill="1" applyBorder="1" applyAlignment="1">
      <alignment horizontal="right" vertical="center"/>
      <protection/>
    </xf>
    <xf numFmtId="3" fontId="6" fillId="0" borderId="31" xfId="51" applyNumberFormat="1" applyFont="1" applyFill="1" applyBorder="1" applyAlignment="1">
      <alignment horizontal="right" vertical="center"/>
      <protection/>
    </xf>
    <xf numFmtId="3" fontId="8" fillId="34" borderId="30" xfId="51" applyNumberFormat="1" applyFont="1" applyFill="1" applyBorder="1" applyAlignment="1">
      <alignment horizontal="right" vertical="center"/>
      <protection/>
    </xf>
    <xf numFmtId="3" fontId="6" fillId="35" borderId="51" xfId="51" applyNumberFormat="1" applyFont="1" applyFill="1" applyBorder="1" applyAlignment="1">
      <alignment horizontal="right" vertical="center"/>
      <protection/>
    </xf>
    <xf numFmtId="0" fontId="25" fillId="0" borderId="0" xfId="0" applyFont="1" applyAlignment="1">
      <alignment vertical="center"/>
    </xf>
    <xf numFmtId="0" fontId="6" fillId="0" borderId="0" xfId="51" applyFont="1" applyFill="1" applyAlignment="1" applyProtection="1">
      <alignment vertical="center"/>
      <protection/>
    </xf>
    <xf numFmtId="0" fontId="12" fillId="0" borderId="0" xfId="55" applyFont="1" applyAlignment="1" applyProtection="1">
      <alignment vertical="center"/>
      <protection/>
    </xf>
    <xf numFmtId="0" fontId="6" fillId="0" borderId="0" xfId="55" applyFont="1" applyAlignment="1" applyProtection="1">
      <alignment vertical="center"/>
      <protection/>
    </xf>
    <xf numFmtId="0" fontId="19" fillId="0" borderId="0" xfId="55" applyFont="1" applyAlignment="1" applyProtection="1">
      <alignment vertical="center"/>
      <protection/>
    </xf>
    <xf numFmtId="0" fontId="6" fillId="0" borderId="0" xfId="55" applyFont="1" applyFill="1" applyAlignment="1" applyProtection="1">
      <alignment vertical="center"/>
      <protection/>
    </xf>
    <xf numFmtId="0" fontId="6" fillId="0" borderId="0" xfId="55" applyFont="1" applyFill="1" applyAlignment="1" applyProtection="1">
      <alignment horizontal="right" vertical="center"/>
      <protection/>
    </xf>
    <xf numFmtId="0" fontId="12" fillId="0" borderId="27"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3" fontId="6" fillId="0" borderId="22" xfId="51" applyNumberFormat="1" applyFont="1" applyFill="1" applyBorder="1" applyAlignment="1" applyProtection="1">
      <alignment horizontal="right" vertical="center"/>
      <protection/>
    </xf>
    <xf numFmtId="3" fontId="6" fillId="0" borderId="24" xfId="51" applyNumberFormat="1" applyFont="1" applyFill="1" applyBorder="1" applyAlignment="1" applyProtection="1">
      <alignment horizontal="right" vertical="center"/>
      <protection/>
    </xf>
    <xf numFmtId="3" fontId="6" fillId="0" borderId="22" xfId="55" applyNumberFormat="1" applyFont="1" applyBorder="1" applyAlignment="1" applyProtection="1">
      <alignment horizontal="right" vertical="center"/>
      <protection locked="0"/>
    </xf>
    <xf numFmtId="3" fontId="6" fillId="0" borderId="24" xfId="55" applyNumberFormat="1" applyFont="1" applyBorder="1" applyAlignment="1" applyProtection="1">
      <alignment horizontal="left" vertical="center" wrapText="1"/>
      <protection locked="0"/>
    </xf>
    <xf numFmtId="3" fontId="6" fillId="0" borderId="12" xfId="55" applyNumberFormat="1" applyFont="1" applyBorder="1" applyAlignment="1" applyProtection="1">
      <alignment horizontal="right" vertical="center"/>
      <protection locked="0"/>
    </xf>
    <xf numFmtId="0" fontId="14" fillId="0" borderId="0" xfId="55" applyFont="1" applyFill="1" applyBorder="1" applyAlignment="1" applyProtection="1">
      <alignment horizontal="center" vertical="center"/>
      <protection/>
    </xf>
    <xf numFmtId="0" fontId="21" fillId="0" borderId="0" xfId="51" applyFont="1" applyFill="1" applyBorder="1" applyAlignment="1" applyProtection="1">
      <alignment vertical="center"/>
      <protection/>
    </xf>
    <xf numFmtId="0" fontId="21" fillId="0" borderId="0" xfId="55" applyFont="1" applyFill="1" applyBorder="1" applyAlignment="1" applyProtection="1">
      <alignment vertical="center"/>
      <protection/>
    </xf>
    <xf numFmtId="177" fontId="0" fillId="0" borderId="0" xfId="59" applyNumberFormat="1" applyFont="1" applyAlignment="1">
      <alignment/>
    </xf>
    <xf numFmtId="0" fontId="12" fillId="0" borderId="51" xfId="0" applyFont="1" applyFill="1" applyBorder="1" applyAlignment="1">
      <alignment horizontal="center" vertical="center" wrapText="1" shrinkToFit="1"/>
    </xf>
    <xf numFmtId="3" fontId="6" fillId="34" borderId="22" xfId="51" applyNumberFormat="1" applyFont="1" applyFill="1" applyBorder="1" applyAlignment="1" applyProtection="1">
      <alignment horizontal="right" vertical="center"/>
      <protection locked="0"/>
    </xf>
    <xf numFmtId="3" fontId="6" fillId="0" borderId="24" xfId="51" applyNumberFormat="1" applyFont="1" applyFill="1" applyBorder="1" applyAlignment="1" applyProtection="1">
      <alignment horizontal="right" vertical="center"/>
      <protection locked="0"/>
    </xf>
    <xf numFmtId="3" fontId="8" fillId="34" borderId="22" xfId="51" applyNumberFormat="1" applyFont="1" applyFill="1" applyBorder="1" applyAlignment="1" applyProtection="1">
      <alignment horizontal="right" vertical="center"/>
      <protection locked="0"/>
    </xf>
    <xf numFmtId="3" fontId="6" fillId="0" borderId="52" xfId="51" applyNumberFormat="1" applyFont="1" applyFill="1" applyBorder="1" applyAlignment="1" applyProtection="1">
      <alignment horizontal="right" vertical="center"/>
      <protection locked="0"/>
    </xf>
    <xf numFmtId="3" fontId="6" fillId="38" borderId="27" xfId="51" applyNumberFormat="1" applyFont="1" applyFill="1" applyBorder="1" applyAlignment="1" applyProtection="1">
      <alignment horizontal="right" vertical="center"/>
      <protection/>
    </xf>
    <xf numFmtId="3" fontId="6" fillId="38" borderId="22" xfId="51" applyNumberFormat="1" applyFont="1" applyFill="1" applyBorder="1" applyAlignment="1" applyProtection="1">
      <alignment horizontal="right" vertical="center"/>
      <protection locked="0"/>
    </xf>
    <xf numFmtId="3" fontId="6" fillId="38" borderId="12" xfId="51" applyNumberFormat="1" applyFont="1" applyFill="1" applyBorder="1" applyAlignment="1" applyProtection="1">
      <alignment horizontal="right" vertical="center"/>
      <protection/>
    </xf>
    <xf numFmtId="0" fontId="0" fillId="0" borderId="0" xfId="0" applyNumberFormat="1" applyAlignment="1">
      <alignment/>
    </xf>
    <xf numFmtId="0" fontId="0" fillId="0" borderId="0" xfId="0" applyFont="1" applyFill="1" applyAlignment="1">
      <alignment/>
    </xf>
    <xf numFmtId="0" fontId="13" fillId="0" borderId="0" xfId="0" applyFont="1" applyFill="1" applyBorder="1" applyAlignment="1">
      <alignment vertical="center"/>
    </xf>
    <xf numFmtId="0" fontId="6" fillId="33" borderId="0" xfId="51" applyFont="1" applyFill="1" applyAlignment="1" applyProtection="1">
      <alignment vertical="center"/>
      <protection locked="0"/>
    </xf>
    <xf numFmtId="0" fontId="6" fillId="33" borderId="0" xfId="51" applyFont="1" applyFill="1" applyAlignment="1" applyProtection="1">
      <alignment horizontal="center" vertical="center"/>
      <protection locked="0"/>
    </xf>
    <xf numFmtId="0" fontId="6" fillId="33" borderId="0" xfId="51" applyFont="1" applyFill="1" applyBorder="1" applyAlignment="1" applyProtection="1">
      <alignment vertical="center"/>
      <protection locked="0"/>
    </xf>
    <xf numFmtId="0" fontId="31" fillId="0" borderId="0" xfId="51" applyFont="1" applyFill="1" applyAlignment="1" applyProtection="1">
      <alignment vertical="center"/>
      <protection/>
    </xf>
    <xf numFmtId="0" fontId="7" fillId="0" borderId="0" xfId="51" applyFont="1" applyAlignment="1" applyProtection="1">
      <alignment vertical="center"/>
      <protection/>
    </xf>
    <xf numFmtId="0" fontId="18" fillId="0" borderId="0" xfId="51" applyFont="1" applyAlignment="1" applyProtection="1">
      <alignment horizontal="right" vertical="center"/>
      <protection/>
    </xf>
    <xf numFmtId="0" fontId="6" fillId="0" borderId="0" xfId="51" applyFont="1" applyBorder="1" applyAlignment="1" applyProtection="1">
      <alignment vertical="center"/>
      <protection/>
    </xf>
    <xf numFmtId="0" fontId="6" fillId="0" borderId="36" xfId="51" applyFont="1" applyBorder="1" applyAlignment="1" applyProtection="1">
      <alignment horizontal="center" vertical="center" wrapText="1"/>
      <protection/>
    </xf>
    <xf numFmtId="0" fontId="6" fillId="0" borderId="25" xfId="51" applyFont="1" applyBorder="1" applyAlignment="1" applyProtection="1">
      <alignment horizontal="center" vertical="center" wrapText="1"/>
      <protection/>
    </xf>
    <xf numFmtId="0" fontId="6" fillId="0" borderId="26" xfId="51" applyFont="1" applyBorder="1" applyAlignment="1" applyProtection="1">
      <alignment horizontal="center" vertical="center" wrapText="1"/>
      <protection/>
    </xf>
    <xf numFmtId="0" fontId="6" fillId="0" borderId="12" xfId="51" applyFont="1" applyBorder="1" applyAlignment="1" applyProtection="1">
      <alignment horizontal="center" vertical="center"/>
      <protection locked="0"/>
    </xf>
    <xf numFmtId="0" fontId="6" fillId="0" borderId="23" xfId="51" applyFont="1" applyBorder="1" applyAlignment="1" applyProtection="1">
      <alignment vertical="center" wrapText="1"/>
      <protection/>
    </xf>
    <xf numFmtId="3" fontId="6" fillId="0" borderId="22" xfId="51" applyNumberFormat="1" applyFont="1" applyBorder="1" applyAlignment="1" applyProtection="1">
      <alignment vertical="center" wrapText="1"/>
      <protection locked="0"/>
    </xf>
    <xf numFmtId="3" fontId="6" fillId="0" borderId="24" xfId="51" applyNumberFormat="1" applyFont="1" applyBorder="1" applyAlignment="1" applyProtection="1">
      <alignment vertical="center" wrapText="1"/>
      <protection hidden="1"/>
    </xf>
    <xf numFmtId="0" fontId="6" fillId="0" borderId="22" xfId="51" applyFont="1" applyBorder="1" applyAlignment="1" applyProtection="1">
      <alignment horizontal="left" vertical="center" wrapText="1"/>
      <protection/>
    </xf>
    <xf numFmtId="0" fontId="6" fillId="0" borderId="22" xfId="51" applyFont="1" applyBorder="1" applyAlignment="1" applyProtection="1">
      <alignment vertical="center"/>
      <protection/>
    </xf>
    <xf numFmtId="3" fontId="6" fillId="0" borderId="22" xfId="51" applyNumberFormat="1" applyFont="1" applyFill="1" applyBorder="1" applyAlignment="1" applyProtection="1">
      <alignment vertical="center" wrapText="1"/>
      <protection locked="0"/>
    </xf>
    <xf numFmtId="0" fontId="6" fillId="0" borderId="27" xfId="51" applyFont="1" applyBorder="1" applyAlignment="1" applyProtection="1">
      <alignment horizontal="justify" vertical="center" wrapText="1"/>
      <protection/>
    </xf>
    <xf numFmtId="0" fontId="4" fillId="0" borderId="0" xfId="51" applyProtection="1">
      <alignment/>
      <protection/>
    </xf>
    <xf numFmtId="0" fontId="6" fillId="0" borderId="0" xfId="51" applyFont="1" applyBorder="1" applyProtection="1">
      <alignment/>
      <protection/>
    </xf>
    <xf numFmtId="0" fontId="6" fillId="0" borderId="0" xfId="51" applyFont="1" applyBorder="1" applyAlignment="1" applyProtection="1">
      <alignment horizontal="justify" vertical="center" wrapText="1"/>
      <protection/>
    </xf>
    <xf numFmtId="0" fontId="5" fillId="0" borderId="0" xfId="51" applyFont="1" applyAlignment="1" applyProtection="1">
      <alignment vertical="center"/>
      <protection/>
    </xf>
    <xf numFmtId="0" fontId="6" fillId="0" borderId="0" xfId="51" applyFont="1" applyFill="1" applyBorder="1" applyProtection="1">
      <alignment/>
      <protection/>
    </xf>
    <xf numFmtId="0" fontId="6" fillId="0" borderId="0" xfId="51" applyFont="1" applyFill="1" applyBorder="1" applyAlignment="1" applyProtection="1">
      <alignment vertical="center"/>
      <protection/>
    </xf>
    <xf numFmtId="0" fontId="6" fillId="0" borderId="0" xfId="51" applyFont="1" applyAlignment="1" applyProtection="1">
      <alignment horizontal="center" vertical="center"/>
      <protection/>
    </xf>
    <xf numFmtId="0" fontId="6" fillId="0" borderId="36" xfId="51" applyFont="1" applyFill="1" applyBorder="1" applyAlignment="1" applyProtection="1">
      <alignment horizontal="center" vertical="center" wrapText="1"/>
      <protection/>
    </xf>
    <xf numFmtId="0" fontId="6" fillId="0" borderId="19" xfId="51" applyFont="1" applyBorder="1" applyAlignment="1" applyProtection="1">
      <alignment horizontal="center" vertical="center" wrapText="1"/>
      <protection/>
    </xf>
    <xf numFmtId="0" fontId="6" fillId="0" borderId="21" xfId="51" applyFont="1" applyBorder="1" applyAlignment="1" applyProtection="1">
      <alignment horizontal="center" vertical="center" wrapText="1"/>
      <protection/>
    </xf>
    <xf numFmtId="3" fontId="6" fillId="0" borderId="12" xfId="51" applyNumberFormat="1" applyFont="1" applyBorder="1" applyAlignment="1" applyProtection="1">
      <alignment horizontal="center" vertical="center"/>
      <protection/>
    </xf>
    <xf numFmtId="3" fontId="6" fillId="0" borderId="22" xfId="51" applyNumberFormat="1" applyFont="1" applyBorder="1" applyAlignment="1" applyProtection="1">
      <alignment vertical="center"/>
      <protection locked="0"/>
    </xf>
    <xf numFmtId="3" fontId="6" fillId="0" borderId="30" xfId="51" applyNumberFormat="1" applyFont="1" applyBorder="1" applyAlignment="1" applyProtection="1">
      <alignment vertical="center"/>
      <protection/>
    </xf>
    <xf numFmtId="3" fontId="6" fillId="0" borderId="30" xfId="51" applyNumberFormat="1" applyFont="1" applyBorder="1" applyAlignment="1" applyProtection="1">
      <alignment vertical="center" wrapText="1"/>
      <protection/>
    </xf>
    <xf numFmtId="3" fontId="6" fillId="0" borderId="23" xfId="51" applyNumberFormat="1" applyFont="1" applyBorder="1" applyAlignment="1" applyProtection="1">
      <alignment vertical="center" wrapText="1"/>
      <protection/>
    </xf>
    <xf numFmtId="3" fontId="6" fillId="0" borderId="22" xfId="51" applyNumberFormat="1" applyFont="1" applyBorder="1" applyAlignment="1" applyProtection="1">
      <alignment vertical="center" wrapText="1"/>
      <protection/>
    </xf>
    <xf numFmtId="3" fontId="6" fillId="0" borderId="51" xfId="51" applyNumberFormat="1" applyFont="1" applyBorder="1" applyAlignment="1" applyProtection="1">
      <alignment vertical="center" wrapText="1"/>
      <protection/>
    </xf>
    <xf numFmtId="3" fontId="6" fillId="0" borderId="51" xfId="51" applyNumberFormat="1" applyFont="1" applyBorder="1" applyAlignment="1" applyProtection="1">
      <alignment vertical="center"/>
      <protection locked="0"/>
    </xf>
    <xf numFmtId="3" fontId="8" fillId="0" borderId="55" xfId="51" applyNumberFormat="1" applyFont="1" applyFill="1" applyBorder="1" applyAlignment="1" applyProtection="1">
      <alignment vertical="center"/>
      <protection/>
    </xf>
    <xf numFmtId="0" fontId="6" fillId="0" borderId="0" xfId="51" applyFont="1" applyBorder="1" applyAlignment="1" applyProtection="1">
      <alignment horizontal="center" vertical="center"/>
      <protection/>
    </xf>
    <xf numFmtId="0" fontId="38" fillId="0" borderId="0" xfId="51" applyFont="1" applyBorder="1" applyAlignment="1" applyProtection="1">
      <alignment vertical="center"/>
      <protection/>
    </xf>
    <xf numFmtId="3" fontId="38" fillId="0" borderId="0" xfId="51" applyNumberFormat="1" applyFont="1" applyFill="1" applyBorder="1" applyAlignment="1" applyProtection="1">
      <alignment vertical="center"/>
      <protection hidden="1"/>
    </xf>
    <xf numFmtId="3" fontId="6" fillId="0" borderId="0" xfId="51" applyNumberFormat="1" applyFont="1" applyBorder="1" applyAlignment="1" applyProtection="1">
      <alignment vertical="center"/>
      <protection hidden="1"/>
    </xf>
    <xf numFmtId="0" fontId="6" fillId="0" borderId="0" xfId="51" applyFont="1" applyBorder="1" applyAlignment="1" applyProtection="1">
      <alignment horizontal="left" vertical="center"/>
      <protection/>
    </xf>
    <xf numFmtId="0" fontId="8" fillId="0" borderId="0" xfId="51" applyFont="1" applyBorder="1" applyAlignment="1" applyProtection="1">
      <alignment horizontal="left" vertical="center"/>
      <protection/>
    </xf>
    <xf numFmtId="3" fontId="6" fillId="0" borderId="0" xfId="51" applyNumberFormat="1" applyFont="1" applyFill="1" applyBorder="1" applyAlignment="1" applyProtection="1">
      <alignment horizontal="left" vertical="center"/>
      <protection hidden="1"/>
    </xf>
    <xf numFmtId="3" fontId="6" fillId="0" borderId="0" xfId="51" applyNumberFormat="1" applyFont="1" applyBorder="1" applyAlignment="1" applyProtection="1">
      <alignment horizontal="left" vertical="center"/>
      <protection hidden="1"/>
    </xf>
    <xf numFmtId="0" fontId="6" fillId="0" borderId="0" xfId="51" applyFont="1" applyAlignment="1" applyProtection="1">
      <alignment horizontal="left" vertical="center" wrapText="1"/>
      <protection/>
    </xf>
    <xf numFmtId="0" fontId="6" fillId="0" borderId="0" xfId="51" applyFont="1" applyFill="1" applyAlignment="1" applyProtection="1">
      <alignment horizontal="left" vertical="center"/>
      <protection/>
    </xf>
    <xf numFmtId="0" fontId="6" fillId="0" borderId="0" xfId="51" applyFont="1" applyAlignment="1" applyProtection="1">
      <alignment horizontal="left" vertical="center"/>
      <protection/>
    </xf>
    <xf numFmtId="0" fontId="27" fillId="0" borderId="0" xfId="51" applyFont="1" applyAlignment="1" applyProtection="1">
      <alignment horizontal="left" vertical="center" wrapText="1"/>
      <protection/>
    </xf>
    <xf numFmtId="0" fontId="19" fillId="0" borderId="0" xfId="51" applyFont="1" applyAlignment="1" applyProtection="1">
      <alignment horizontal="left" vertical="center"/>
      <protection/>
    </xf>
    <xf numFmtId="0" fontId="27" fillId="0" borderId="0" xfId="51" applyFont="1" applyAlignment="1" applyProtection="1">
      <alignment vertical="center"/>
      <protection/>
    </xf>
    <xf numFmtId="0" fontId="0" fillId="0" borderId="0" xfId="0" applyAlignment="1" applyProtection="1">
      <alignment vertical="center"/>
      <protection/>
    </xf>
    <xf numFmtId="0" fontId="12" fillId="0" borderId="0" xfId="0" applyFont="1" applyAlignment="1" applyProtection="1">
      <alignment horizontal="right" vertical="center"/>
      <protection/>
    </xf>
    <xf numFmtId="0" fontId="6" fillId="0" borderId="27" xfId="51" applyFont="1" applyFill="1" applyBorder="1" applyAlignment="1" applyProtection="1">
      <alignment horizontal="center" vertical="center" wrapText="1"/>
      <protection/>
    </xf>
    <xf numFmtId="0" fontId="6" fillId="0" borderId="28" xfId="51" applyFont="1" applyFill="1" applyBorder="1" applyAlignment="1" applyProtection="1">
      <alignment horizontal="center" vertical="center" wrapText="1"/>
      <protection/>
    </xf>
    <xf numFmtId="0" fontId="6" fillId="0" borderId="40" xfId="51" applyFont="1" applyFill="1" applyBorder="1" applyAlignment="1" applyProtection="1">
      <alignment horizontal="center" vertical="center" wrapText="1"/>
      <protection/>
    </xf>
    <xf numFmtId="0" fontId="6" fillId="0" borderId="25" xfId="51" applyFont="1" applyFill="1" applyBorder="1" applyAlignment="1" applyProtection="1">
      <alignment horizontal="center" vertical="center" wrapText="1"/>
      <protection/>
    </xf>
    <xf numFmtId="0" fontId="6" fillId="0" borderId="26" xfId="5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6" fillId="0" borderId="56" xfId="51" applyFont="1" applyBorder="1" applyAlignment="1" applyProtection="1">
      <alignment horizontal="center" vertical="center" wrapText="1"/>
      <protection/>
    </xf>
    <xf numFmtId="0" fontId="6" fillId="0" borderId="23" xfId="51" applyFont="1" applyBorder="1" applyAlignment="1" applyProtection="1">
      <alignment horizontal="center" vertical="center" wrapText="1"/>
      <protection/>
    </xf>
    <xf numFmtId="0" fontId="6" fillId="0" borderId="57" xfId="51" applyFont="1" applyBorder="1" applyAlignment="1" applyProtection="1">
      <alignment horizontal="center" vertical="center" wrapText="1"/>
      <protection/>
    </xf>
    <xf numFmtId="0" fontId="8" fillId="0" borderId="32" xfId="51" applyFont="1" applyBorder="1" applyAlignment="1" applyProtection="1">
      <alignment horizontal="center" vertical="center" wrapText="1"/>
      <protection/>
    </xf>
    <xf numFmtId="165" fontId="21" fillId="33" borderId="14" xfId="51" applyNumberFormat="1" applyFont="1" applyFill="1" applyBorder="1" applyAlignment="1" applyProtection="1">
      <alignment horizontal="right" vertical="center" wrapText="1"/>
      <protection/>
    </xf>
    <xf numFmtId="165" fontId="21" fillId="33" borderId="15" xfId="51" applyNumberFormat="1" applyFont="1" applyFill="1" applyBorder="1" applyAlignment="1" applyProtection="1">
      <alignment horizontal="right" vertical="center" wrapText="1"/>
      <protection/>
    </xf>
    <xf numFmtId="165" fontId="21" fillId="33" borderId="33" xfId="51" applyNumberFormat="1" applyFont="1" applyFill="1" applyBorder="1" applyAlignment="1" applyProtection="1">
      <alignment horizontal="right" vertical="center" wrapText="1"/>
      <protection/>
    </xf>
    <xf numFmtId="165" fontId="21" fillId="33" borderId="34" xfId="51" applyNumberFormat="1" applyFont="1" applyFill="1" applyBorder="1" applyAlignment="1" applyProtection="1">
      <alignment horizontal="right" vertical="center" wrapText="1"/>
      <protection/>
    </xf>
    <xf numFmtId="165" fontId="20" fillId="33" borderId="14" xfId="0" applyNumberFormat="1" applyFont="1" applyFill="1" applyBorder="1" applyAlignment="1" applyProtection="1">
      <alignment horizontal="right" vertical="center"/>
      <protection/>
    </xf>
    <xf numFmtId="165" fontId="20" fillId="33" borderId="34" xfId="0" applyNumberFormat="1" applyFont="1" applyFill="1" applyBorder="1" applyAlignment="1" applyProtection="1">
      <alignment horizontal="right" vertical="center"/>
      <protection/>
    </xf>
    <xf numFmtId="165" fontId="20" fillId="33" borderId="32" xfId="0" applyNumberFormat="1" applyFont="1" applyFill="1" applyBorder="1" applyAlignment="1" applyProtection="1">
      <alignment horizontal="right" vertical="center"/>
      <protection/>
    </xf>
    <xf numFmtId="165" fontId="20" fillId="33" borderId="58" xfId="0" applyNumberFormat="1" applyFont="1" applyFill="1" applyBorder="1" applyAlignment="1" applyProtection="1">
      <alignment horizontal="right" vertical="center"/>
      <protection/>
    </xf>
    <xf numFmtId="0" fontId="20" fillId="0" borderId="0" xfId="0" applyFont="1" applyAlignment="1" applyProtection="1">
      <alignment vertical="center"/>
      <protection/>
    </xf>
    <xf numFmtId="0" fontId="8" fillId="0" borderId="0" xfId="51" applyFont="1" applyAlignment="1">
      <alignment vertical="center"/>
      <protection/>
    </xf>
    <xf numFmtId="165" fontId="0" fillId="0" borderId="0" xfId="0" applyNumberFormat="1" applyAlignment="1" applyProtection="1">
      <alignment vertical="center"/>
      <protection/>
    </xf>
    <xf numFmtId="0" fontId="12" fillId="0" borderId="0" xfId="51" applyFont="1" applyAlignment="1" applyProtection="1">
      <alignment horizontal="left" vertical="center"/>
      <protection/>
    </xf>
    <xf numFmtId="0" fontId="12" fillId="0" borderId="0" xfId="51" applyFont="1" applyAlignment="1" applyProtection="1">
      <alignment horizontal="right" vertical="center"/>
      <protection/>
    </xf>
    <xf numFmtId="0" fontId="21" fillId="0" borderId="0" xfId="51" applyFont="1" applyAlignment="1" applyProtection="1">
      <alignment vertical="center"/>
      <protection/>
    </xf>
    <xf numFmtId="0" fontId="6" fillId="0" borderId="12" xfId="51" applyFont="1" applyFill="1" applyBorder="1" applyAlignment="1" applyProtection="1">
      <alignment horizontal="center" vertical="center" wrapText="1"/>
      <protection/>
    </xf>
    <xf numFmtId="0" fontId="6" fillId="0" borderId="22" xfId="51" applyFont="1" applyFill="1" applyBorder="1" applyAlignment="1" applyProtection="1">
      <alignment horizontal="center" vertical="center" wrapText="1"/>
      <protection/>
    </xf>
    <xf numFmtId="0" fontId="6" fillId="0" borderId="24" xfId="51" applyFont="1" applyFill="1" applyBorder="1" applyAlignment="1" applyProtection="1">
      <alignment horizontal="center" vertical="center" wrapText="1"/>
      <protection/>
    </xf>
    <xf numFmtId="0" fontId="6" fillId="0" borderId="25" xfId="51" applyFont="1" applyBorder="1" applyAlignment="1" applyProtection="1">
      <alignment horizontal="center" vertical="center"/>
      <protection/>
    </xf>
    <xf numFmtId="0" fontId="6" fillId="0" borderId="35" xfId="51" applyFont="1" applyBorder="1" applyAlignment="1" applyProtection="1">
      <alignment horizontal="center" vertical="center" wrapText="1"/>
      <protection/>
    </xf>
    <xf numFmtId="0" fontId="6" fillId="0" borderId="56" xfId="51" applyFont="1" applyFill="1" applyBorder="1" applyAlignment="1" applyProtection="1">
      <alignment vertical="center"/>
      <protection/>
    </xf>
    <xf numFmtId="165" fontId="14" fillId="33" borderId="59" xfId="51" applyNumberFormat="1" applyFont="1" applyFill="1" applyBorder="1" applyAlignment="1" applyProtection="1">
      <alignment horizontal="right" vertical="center" wrapText="1"/>
      <protection locked="0"/>
    </xf>
    <xf numFmtId="0" fontId="6" fillId="0" borderId="38" xfId="51" applyFont="1" applyBorder="1" applyAlignment="1" applyProtection="1">
      <alignment horizontal="center" vertical="center" wrapText="1"/>
      <protection/>
    </xf>
    <xf numFmtId="0" fontId="6" fillId="0" borderId="23" xfId="51" applyFont="1" applyFill="1" applyBorder="1" applyAlignment="1" applyProtection="1">
      <alignment horizontal="left" vertical="center"/>
      <protection/>
    </xf>
    <xf numFmtId="165" fontId="14" fillId="33" borderId="24" xfId="51" applyNumberFormat="1" applyFont="1" applyFill="1" applyBorder="1" applyAlignment="1" applyProtection="1">
      <alignment horizontal="right" vertical="center" wrapText="1"/>
      <protection locked="0"/>
    </xf>
    <xf numFmtId="0" fontId="96" fillId="0" borderId="0" xfId="0" applyFont="1" applyAlignment="1" applyProtection="1">
      <alignment vertical="center"/>
      <protection/>
    </xf>
    <xf numFmtId="165" fontId="96" fillId="0" borderId="0" xfId="0" applyNumberFormat="1" applyFont="1" applyFill="1" applyAlignment="1" applyProtection="1">
      <alignment vertical="center"/>
      <protection/>
    </xf>
    <xf numFmtId="0" fontId="6" fillId="0" borderId="39" xfId="51" applyFont="1" applyBorder="1" applyAlignment="1" applyProtection="1">
      <alignment horizontal="center" vertical="center" wrapText="1"/>
      <protection/>
    </xf>
    <xf numFmtId="0" fontId="8" fillId="0" borderId="60" xfId="51" applyFont="1" applyBorder="1" applyAlignment="1" applyProtection="1">
      <alignment horizontal="center" vertical="center" wrapText="1"/>
      <protection/>
    </xf>
    <xf numFmtId="165" fontId="21" fillId="33" borderId="18" xfId="51" applyNumberFormat="1" applyFont="1" applyFill="1" applyBorder="1" applyAlignment="1" applyProtection="1">
      <alignment horizontal="right" vertical="center" wrapText="1"/>
      <protection/>
    </xf>
    <xf numFmtId="165" fontId="21" fillId="33" borderId="19" xfId="51" applyNumberFormat="1" applyFont="1" applyFill="1" applyBorder="1" applyAlignment="1" applyProtection="1">
      <alignment horizontal="right" vertical="center" wrapText="1"/>
      <protection/>
    </xf>
    <xf numFmtId="165" fontId="21" fillId="33" borderId="61" xfId="51" applyNumberFormat="1" applyFont="1" applyFill="1" applyBorder="1" applyAlignment="1" applyProtection="1">
      <alignment horizontal="right" vertical="center" wrapText="1"/>
      <protection/>
    </xf>
    <xf numFmtId="165" fontId="78" fillId="33" borderId="34" xfId="0" applyNumberFormat="1" applyFont="1" applyFill="1" applyBorder="1" applyAlignment="1">
      <alignment/>
    </xf>
    <xf numFmtId="0" fontId="40" fillId="0" borderId="0" xfId="0" applyFont="1" applyAlignment="1" applyProtection="1">
      <alignment vertical="center"/>
      <protection/>
    </xf>
    <xf numFmtId="165" fontId="40" fillId="0" borderId="0" xfId="0" applyNumberFormat="1" applyFont="1" applyAlignment="1" applyProtection="1">
      <alignment vertical="center"/>
      <protection/>
    </xf>
    <xf numFmtId="0" fontId="12" fillId="0" borderId="0" xfId="0" applyFont="1" applyAlignment="1" applyProtection="1">
      <alignment vertical="center"/>
      <protection/>
    </xf>
    <xf numFmtId="0" fontId="6" fillId="0" borderId="0" xfId="51" applyFont="1" applyAlignment="1">
      <alignment horizontal="left" vertical="center"/>
      <protection/>
    </xf>
    <xf numFmtId="165" fontId="21" fillId="37" borderId="14" xfId="51" applyNumberFormat="1" applyFont="1" applyFill="1" applyBorder="1" applyAlignment="1" applyProtection="1">
      <alignment horizontal="right" vertical="center" wrapText="1"/>
      <protection/>
    </xf>
    <xf numFmtId="165" fontId="20" fillId="37" borderId="34" xfId="0" applyNumberFormat="1" applyFont="1" applyFill="1" applyBorder="1" applyAlignment="1" applyProtection="1">
      <alignment horizontal="right" vertical="center"/>
      <protection/>
    </xf>
    <xf numFmtId="0" fontId="6" fillId="0" borderId="0" xfId="51" applyFont="1" applyBorder="1" applyAlignment="1" applyProtection="1">
      <alignment horizontal="center" vertical="center" wrapText="1"/>
      <protection locked="0"/>
    </xf>
    <xf numFmtId="0" fontId="10" fillId="0" borderId="0" xfId="51" applyFont="1" applyBorder="1" applyAlignment="1" applyProtection="1">
      <alignment horizontal="center" vertical="center" wrapText="1"/>
      <protection locked="0"/>
    </xf>
    <xf numFmtId="0" fontId="10" fillId="0" borderId="0" xfId="51" applyFont="1" applyAlignment="1">
      <alignment vertical="center"/>
      <protection/>
    </xf>
    <xf numFmtId="0" fontId="10" fillId="0" borderId="0" xfId="51" applyFont="1" applyAlignment="1">
      <alignment horizontal="center" vertical="center"/>
      <protection/>
    </xf>
    <xf numFmtId="181" fontId="6" fillId="0" borderId="0" xfId="51" applyNumberFormat="1" applyFont="1" applyFill="1" applyBorder="1" applyAlignment="1" applyProtection="1">
      <alignment horizontal="right" vertical="center"/>
      <protection/>
    </xf>
    <xf numFmtId="0" fontId="38" fillId="0" borderId="0" xfId="51" applyFont="1" applyAlignment="1" applyProtection="1">
      <alignment vertical="center"/>
      <protection/>
    </xf>
    <xf numFmtId="165" fontId="42" fillId="0" borderId="0" xfId="51" applyNumberFormat="1" applyFont="1" applyAlignment="1" applyProtection="1">
      <alignment vertical="center"/>
      <protection/>
    </xf>
    <xf numFmtId="0" fontId="9" fillId="0" borderId="0" xfId="51" applyFont="1" applyAlignment="1" applyProtection="1">
      <alignment vertical="center"/>
      <protection/>
    </xf>
    <xf numFmtId="0" fontId="8" fillId="0" borderId="23" xfId="51" applyFont="1" applyFill="1" applyBorder="1" applyAlignment="1" applyProtection="1">
      <alignment horizontal="left" vertical="center"/>
      <protection/>
    </xf>
    <xf numFmtId="165" fontId="21" fillId="33" borderId="24" xfId="51" applyNumberFormat="1" applyFont="1" applyFill="1" applyBorder="1" applyAlignment="1" applyProtection="1">
      <alignment horizontal="right" vertical="center" wrapText="1"/>
      <protection locked="0"/>
    </xf>
    <xf numFmtId="0" fontId="6" fillId="0" borderId="13" xfId="51" applyFont="1" applyBorder="1" applyAlignment="1" applyProtection="1">
      <alignment vertical="center"/>
      <protection locked="0"/>
    </xf>
    <xf numFmtId="3" fontId="6" fillId="0" borderId="45" xfId="51" applyNumberFormat="1" applyFont="1" applyBorder="1" applyAlignment="1" applyProtection="1">
      <alignment horizontal="right" vertical="center" wrapText="1" indent="1"/>
      <protection locked="0"/>
    </xf>
    <xf numFmtId="3" fontId="6" fillId="0" borderId="56" xfId="51" applyNumberFormat="1" applyFont="1" applyBorder="1" applyAlignment="1" applyProtection="1">
      <alignment horizontal="right" vertical="center" wrapText="1" indent="1"/>
      <protection locked="0"/>
    </xf>
    <xf numFmtId="3" fontId="6" fillId="0" borderId="59" xfId="51" applyNumberFormat="1" applyFont="1" applyBorder="1" applyAlignment="1" applyProtection="1">
      <alignment horizontal="right" vertical="center" wrapText="1" indent="1"/>
      <protection locked="0"/>
    </xf>
    <xf numFmtId="3" fontId="6" fillId="0" borderId="22" xfId="51" applyNumberFormat="1" applyFont="1" applyBorder="1" applyAlignment="1" applyProtection="1">
      <alignment horizontal="right" vertical="center" wrapText="1" indent="1"/>
      <protection locked="0"/>
    </xf>
    <xf numFmtId="3" fontId="6" fillId="0" borderId="23" xfId="51" applyNumberFormat="1" applyFont="1" applyBorder="1" applyAlignment="1" applyProtection="1">
      <alignment horizontal="right" vertical="center" wrapText="1" indent="1"/>
      <protection locked="0"/>
    </xf>
    <xf numFmtId="0" fontId="6" fillId="0" borderId="32" xfId="51" applyFont="1" applyBorder="1" applyAlignment="1">
      <alignment horizontal="center" vertical="center"/>
      <protection/>
    </xf>
    <xf numFmtId="0" fontId="8" fillId="0" borderId="34" xfId="51" applyFont="1" applyFill="1" applyBorder="1" applyAlignment="1" applyProtection="1">
      <alignment vertical="center"/>
      <protection locked="0"/>
    </xf>
    <xf numFmtId="3" fontId="8" fillId="0" borderId="33" xfId="51" applyNumberFormat="1" applyFont="1" applyBorder="1" applyAlignment="1" applyProtection="1">
      <alignment horizontal="right" vertical="center" wrapText="1" indent="1"/>
      <protection hidden="1"/>
    </xf>
    <xf numFmtId="0" fontId="6" fillId="0" borderId="11" xfId="51" applyFont="1" applyBorder="1" applyAlignment="1" applyProtection="1">
      <alignment vertical="center"/>
      <protection locked="0"/>
    </xf>
    <xf numFmtId="188" fontId="6" fillId="0" borderId="0" xfId="51" applyNumberFormat="1" applyFont="1" applyFill="1" applyAlignment="1" applyProtection="1">
      <alignment vertical="center"/>
      <protection locked="0"/>
    </xf>
    <xf numFmtId="174" fontId="6" fillId="0" borderId="0" xfId="51" applyNumberFormat="1" applyFont="1" applyFill="1" applyAlignment="1" applyProtection="1">
      <alignment vertical="center"/>
      <protection locked="0"/>
    </xf>
    <xf numFmtId="188" fontId="5" fillId="0" borderId="0" xfId="51" applyNumberFormat="1" applyFont="1" applyFill="1" applyAlignment="1">
      <alignment vertical="center"/>
      <protection/>
    </xf>
    <xf numFmtId="0" fontId="30" fillId="0" borderId="0" xfId="51" applyFont="1" applyAlignment="1" applyProtection="1">
      <alignment vertical="center"/>
      <protection locked="0"/>
    </xf>
    <xf numFmtId="3" fontId="6" fillId="0" borderId="0" xfId="51" applyNumberFormat="1" applyFont="1" applyBorder="1" applyAlignment="1" applyProtection="1">
      <alignment horizontal="right" vertical="center" wrapText="1" indent="1"/>
      <protection locked="0"/>
    </xf>
    <xf numFmtId="179" fontId="6" fillId="0" borderId="0" xfId="51" applyNumberFormat="1" applyFont="1" applyAlignment="1">
      <alignment vertical="center"/>
      <protection/>
    </xf>
    <xf numFmtId="4" fontId="6" fillId="0" borderId="0" xfId="51" applyNumberFormat="1" applyFont="1" applyAlignment="1" applyProtection="1">
      <alignment vertical="center"/>
      <protection locked="0"/>
    </xf>
    <xf numFmtId="4" fontId="6" fillId="0" borderId="0" xfId="51" applyNumberFormat="1" applyFont="1" applyAlignment="1" applyProtection="1">
      <alignment horizontal="center" vertical="center"/>
      <protection locked="0"/>
    </xf>
    <xf numFmtId="0" fontId="6" fillId="36" borderId="62" xfId="51" applyFont="1" applyFill="1" applyBorder="1" applyAlignment="1">
      <alignment horizontal="center" vertical="center"/>
      <protection/>
    </xf>
    <xf numFmtId="0" fontId="6" fillId="36" borderId="63" xfId="51" applyFont="1" applyFill="1" applyBorder="1" applyAlignment="1">
      <alignment horizontal="center" vertical="center"/>
      <protection/>
    </xf>
    <xf numFmtId="0" fontId="6" fillId="36" borderId="64" xfId="51" applyFont="1" applyFill="1" applyBorder="1" applyAlignment="1">
      <alignment horizontal="center" vertical="center"/>
      <protection/>
    </xf>
    <xf numFmtId="0" fontId="6" fillId="36" borderId="65" xfId="51" applyFont="1" applyFill="1" applyBorder="1" applyAlignment="1">
      <alignment horizontal="center" vertical="center" wrapText="1"/>
      <protection/>
    </xf>
    <xf numFmtId="0" fontId="6" fillId="36" borderId="66" xfId="51" applyFont="1" applyFill="1" applyBorder="1" applyAlignment="1">
      <alignment horizontal="center" vertical="center" wrapText="1"/>
      <protection/>
    </xf>
    <xf numFmtId="0" fontId="6" fillId="0" borderId="67" xfId="51" applyFont="1" applyFill="1" applyBorder="1" applyAlignment="1">
      <alignment horizontal="center" vertical="center"/>
      <protection/>
    </xf>
    <xf numFmtId="0" fontId="6" fillId="0" borderId="67" xfId="51" applyFont="1" applyFill="1" applyBorder="1" applyAlignment="1">
      <alignment horizontal="center" vertical="center" wrapText="1"/>
      <protection/>
    </xf>
    <xf numFmtId="0" fontId="6" fillId="36" borderId="67" xfId="51" applyFont="1" applyFill="1" applyBorder="1" applyAlignment="1">
      <alignment horizontal="center" vertical="center"/>
      <protection/>
    </xf>
    <xf numFmtId="0" fontId="6" fillId="36" borderId="68" xfId="51" applyFont="1" applyFill="1" applyBorder="1" applyAlignment="1">
      <alignment horizontal="center" vertical="center" wrapText="1"/>
      <protection/>
    </xf>
    <xf numFmtId="0" fontId="6" fillId="0" borderId="69" xfId="51" applyFont="1" applyFill="1" applyBorder="1" applyAlignment="1">
      <alignment horizontal="center" vertical="center" wrapText="1"/>
      <protection/>
    </xf>
    <xf numFmtId="0" fontId="6" fillId="0" borderId="70" xfId="51" applyFont="1" applyFill="1" applyBorder="1" applyAlignment="1">
      <alignment horizontal="center" vertical="center"/>
      <protection/>
    </xf>
    <xf numFmtId="0" fontId="6" fillId="0" borderId="71" xfId="51" applyFont="1" applyFill="1" applyBorder="1" applyAlignment="1">
      <alignment horizontal="center" vertical="center" wrapText="1"/>
      <protection/>
    </xf>
    <xf numFmtId="0" fontId="6" fillId="0" borderId="72" xfId="51" applyFont="1" applyBorder="1" applyAlignment="1">
      <alignment horizontal="center" vertical="center"/>
      <protection/>
    </xf>
    <xf numFmtId="0" fontId="6" fillId="36" borderId="73" xfId="54" applyFont="1" applyFill="1" applyBorder="1" applyAlignment="1">
      <alignment horizontal="left" vertical="center"/>
      <protection/>
    </xf>
    <xf numFmtId="0" fontId="6" fillId="0" borderId="74" xfId="51" applyFont="1" applyBorder="1" applyAlignment="1">
      <alignment vertical="center"/>
      <protection/>
    </xf>
    <xf numFmtId="0" fontId="6" fillId="36" borderId="74" xfId="51" applyFont="1" applyFill="1" applyBorder="1" applyAlignment="1">
      <alignment vertical="center"/>
      <protection/>
    </xf>
    <xf numFmtId="0" fontId="6" fillId="36" borderId="75" xfId="51" applyFont="1" applyFill="1" applyBorder="1" applyAlignment="1">
      <alignment vertical="center"/>
      <protection/>
    </xf>
    <xf numFmtId="0" fontId="6" fillId="0" borderId="76" xfId="51" applyFont="1" applyBorder="1" applyAlignment="1">
      <alignment horizontal="center" vertical="center"/>
      <protection/>
    </xf>
    <xf numFmtId="0" fontId="8" fillId="36" borderId="77" xfId="54" applyFont="1" applyFill="1" applyBorder="1" applyAlignment="1">
      <alignment horizontal="left" vertical="center"/>
      <protection/>
    </xf>
    <xf numFmtId="0" fontId="6" fillId="0" borderId="78" xfId="51" applyFont="1" applyBorder="1" applyAlignment="1">
      <alignment vertical="center"/>
      <protection/>
    </xf>
    <xf numFmtId="0" fontId="6" fillId="36" borderId="78" xfId="51" applyFont="1" applyFill="1" applyBorder="1" applyAlignment="1">
      <alignment vertical="center"/>
      <protection/>
    </xf>
    <xf numFmtId="0" fontId="6" fillId="36" borderId="79" xfId="51" applyFont="1" applyFill="1" applyBorder="1" applyAlignment="1">
      <alignment vertical="center"/>
      <protection/>
    </xf>
    <xf numFmtId="173" fontId="6" fillId="36" borderId="80" xfId="51" applyNumberFormat="1" applyFont="1" applyFill="1" applyBorder="1" applyAlignment="1">
      <alignment horizontal="center" vertical="center"/>
      <protection/>
    </xf>
    <xf numFmtId="0" fontId="6" fillId="0" borderId="81" xfId="51" applyFont="1" applyBorder="1" applyAlignment="1">
      <alignment horizontal="center" vertical="center"/>
      <protection/>
    </xf>
    <xf numFmtId="0" fontId="8" fillId="36" borderId="82" xfId="54" applyFont="1" applyFill="1" applyBorder="1" applyAlignment="1">
      <alignment horizontal="left" vertical="center"/>
      <protection/>
    </xf>
    <xf numFmtId="0" fontId="6" fillId="0" borderId="83" xfId="51" applyFont="1" applyBorder="1" applyAlignment="1">
      <alignment vertical="center"/>
      <protection/>
    </xf>
    <xf numFmtId="0" fontId="6" fillId="36" borderId="83" xfId="51" applyFont="1" applyFill="1" applyBorder="1" applyAlignment="1">
      <alignment vertical="center"/>
      <protection/>
    </xf>
    <xf numFmtId="0" fontId="6" fillId="36" borderId="84" xfId="51" applyFont="1" applyFill="1" applyBorder="1" applyAlignment="1">
      <alignment vertical="center"/>
      <protection/>
    </xf>
    <xf numFmtId="0" fontId="38" fillId="0" borderId="0" xfId="51" applyFont="1" applyAlignment="1">
      <alignment vertical="center"/>
      <protection/>
    </xf>
    <xf numFmtId="4" fontId="38" fillId="0" borderId="0" xfId="51" applyNumberFormat="1" applyFont="1" applyAlignment="1">
      <alignment vertical="center"/>
      <protection/>
    </xf>
    <xf numFmtId="3" fontId="38" fillId="0" borderId="0" xfId="51" applyNumberFormat="1" applyFont="1" applyAlignment="1">
      <alignment vertical="center"/>
      <protection/>
    </xf>
    <xf numFmtId="0" fontId="6" fillId="39" borderId="0" xfId="51" applyFont="1" applyFill="1" applyAlignment="1" applyProtection="1">
      <alignment vertical="center"/>
      <protection locked="0"/>
    </xf>
    <xf numFmtId="0" fontId="6" fillId="39" borderId="0" xfId="51" applyFont="1" applyFill="1" applyAlignment="1">
      <alignment vertical="center"/>
      <protection/>
    </xf>
    <xf numFmtId="4" fontId="9" fillId="39" borderId="0" xfId="51" applyNumberFormat="1" applyFont="1" applyFill="1" applyAlignment="1">
      <alignment vertical="center"/>
      <protection/>
    </xf>
    <xf numFmtId="0" fontId="9" fillId="39" borderId="0" xfId="51" applyFont="1" applyFill="1" applyAlignment="1">
      <alignment vertical="center"/>
      <protection/>
    </xf>
    <xf numFmtId="4" fontId="9" fillId="0" borderId="0" xfId="51" applyNumberFormat="1" applyFont="1" applyAlignment="1">
      <alignment vertical="center"/>
      <protection/>
    </xf>
    <xf numFmtId="0" fontId="9" fillId="0" borderId="0" xfId="51" applyFont="1" applyAlignment="1">
      <alignment vertical="center"/>
      <protection/>
    </xf>
    <xf numFmtId="0" fontId="6" fillId="0" borderId="0" xfId="51" applyFont="1" applyFill="1" applyBorder="1" applyAlignment="1">
      <alignment vertical="center"/>
      <protection/>
    </xf>
    <xf numFmtId="4" fontId="6" fillId="0" borderId="0" xfId="51" applyNumberFormat="1" applyFont="1" applyFill="1" applyBorder="1" applyAlignment="1">
      <alignment vertical="center"/>
      <protection/>
    </xf>
    <xf numFmtId="4" fontId="6" fillId="0" borderId="0" xfId="51" applyNumberFormat="1" applyFont="1" applyAlignment="1" applyProtection="1">
      <alignment vertical="center"/>
      <protection/>
    </xf>
    <xf numFmtId="4" fontId="6" fillId="0" borderId="0" xfId="51" applyNumberFormat="1" applyFont="1" applyAlignment="1" applyProtection="1">
      <alignment horizontal="right" vertical="center"/>
      <protection/>
    </xf>
    <xf numFmtId="3" fontId="6" fillId="0" borderId="34" xfId="51" applyNumberFormat="1" applyFont="1" applyBorder="1" applyAlignment="1" applyProtection="1">
      <alignment vertical="center"/>
      <protection locked="0"/>
    </xf>
    <xf numFmtId="0" fontId="6" fillId="0" borderId="36" xfId="51" applyFont="1" applyBorder="1" applyAlignment="1" applyProtection="1">
      <alignment vertical="center"/>
      <protection/>
    </xf>
    <xf numFmtId="3" fontId="6" fillId="0" borderId="37" xfId="51" applyNumberFormat="1" applyFont="1" applyBorder="1" applyAlignment="1" applyProtection="1">
      <alignment vertical="center"/>
      <protection locked="0"/>
    </xf>
    <xf numFmtId="3" fontId="6" fillId="0" borderId="24" xfId="51" applyNumberFormat="1" applyFont="1" applyBorder="1" applyAlignment="1" applyProtection="1">
      <alignment vertical="center"/>
      <protection locked="0"/>
    </xf>
    <xf numFmtId="0" fontId="6" fillId="0" borderId="33" xfId="51" applyFont="1" applyBorder="1" applyAlignment="1" applyProtection="1">
      <alignment vertical="center"/>
      <protection/>
    </xf>
    <xf numFmtId="3" fontId="6" fillId="0" borderId="34" xfId="51" applyNumberFormat="1" applyFont="1" applyBorder="1" applyAlignment="1" applyProtection="1">
      <alignment vertical="center"/>
      <protection/>
    </xf>
    <xf numFmtId="0" fontId="6" fillId="0" borderId="51" xfId="51" applyFont="1" applyFill="1" applyBorder="1" applyAlignment="1" applyProtection="1">
      <alignment vertical="center"/>
      <protection/>
    </xf>
    <xf numFmtId="3" fontId="6" fillId="0" borderId="54" xfId="51" applyNumberFormat="1" applyFont="1" applyBorder="1" applyAlignment="1" applyProtection="1">
      <alignment vertical="center"/>
      <protection locked="0"/>
    </xf>
    <xf numFmtId="0" fontId="31" fillId="0" borderId="0" xfId="51" applyFont="1" applyAlignment="1" applyProtection="1">
      <alignment/>
      <protection/>
    </xf>
    <xf numFmtId="0" fontId="6" fillId="0" borderId="0" xfId="51" applyFont="1">
      <alignment/>
      <protection/>
    </xf>
    <xf numFmtId="4" fontId="6" fillId="0" borderId="0" xfId="51" applyNumberFormat="1" applyFont="1" applyAlignment="1" applyProtection="1">
      <alignment horizontal="right"/>
      <protection/>
    </xf>
    <xf numFmtId="3" fontId="6" fillId="0" borderId="16" xfId="51" applyNumberFormat="1" applyFont="1" applyBorder="1" applyAlignment="1" applyProtection="1">
      <alignment vertical="center"/>
      <protection locked="0"/>
    </xf>
    <xf numFmtId="0" fontId="6" fillId="0" borderId="85" xfId="51" applyFont="1" applyBorder="1" applyAlignment="1" applyProtection="1">
      <alignment horizontal="center" vertical="center"/>
      <protection/>
    </xf>
    <xf numFmtId="0" fontId="6" fillId="0" borderId="41" xfId="51" applyFont="1" applyBorder="1" applyAlignment="1" applyProtection="1">
      <alignment vertical="center"/>
      <protection/>
    </xf>
    <xf numFmtId="3" fontId="6" fillId="0" borderId="86" xfId="51" applyNumberFormat="1" applyFont="1" applyBorder="1" applyAlignment="1" applyProtection="1">
      <alignment vertical="center"/>
      <protection locked="0"/>
    </xf>
    <xf numFmtId="0" fontId="6" fillId="0" borderId="38" xfId="51" applyFont="1" applyBorder="1" applyAlignment="1" applyProtection="1">
      <alignment vertical="center"/>
      <protection/>
    </xf>
    <xf numFmtId="3" fontId="6" fillId="0" borderId="13" xfId="51" applyNumberFormat="1" applyFont="1" applyBorder="1" applyAlignment="1" applyProtection="1">
      <alignment horizontal="right" vertical="center"/>
      <protection locked="0"/>
    </xf>
    <xf numFmtId="3" fontId="6" fillId="0" borderId="13" xfId="51" applyNumberFormat="1" applyFont="1" applyBorder="1" applyAlignment="1" applyProtection="1">
      <alignment horizontal="right"/>
      <protection locked="0"/>
    </xf>
    <xf numFmtId="0" fontId="8" fillId="0" borderId="38" xfId="51" applyFont="1" applyBorder="1" applyProtection="1">
      <alignment/>
      <protection/>
    </xf>
    <xf numFmtId="3" fontId="8" fillId="0" borderId="13" xfId="51" applyNumberFormat="1" applyFont="1" applyBorder="1" applyAlignment="1" applyProtection="1">
      <alignment horizontal="right" vertical="center"/>
      <protection/>
    </xf>
    <xf numFmtId="0" fontId="6" fillId="0" borderId="87" xfId="51" applyFont="1" applyBorder="1" applyAlignment="1" applyProtection="1">
      <alignment vertical="center"/>
      <protection/>
    </xf>
    <xf numFmtId="3" fontId="6" fillId="0" borderId="88" xfId="51" applyNumberFormat="1" applyFont="1" applyBorder="1" applyAlignment="1" applyProtection="1">
      <alignment horizontal="right" vertical="center"/>
      <protection locked="0"/>
    </xf>
    <xf numFmtId="0" fontId="6" fillId="0" borderId="43" xfId="51" applyFont="1" applyBorder="1" applyAlignment="1" applyProtection="1">
      <alignment vertical="center"/>
      <protection/>
    </xf>
    <xf numFmtId="3" fontId="6" fillId="0" borderId="16" xfId="51" applyNumberFormat="1" applyFont="1" applyBorder="1" applyAlignment="1" applyProtection="1">
      <alignment horizontal="right" vertical="center"/>
      <protection hidden="1"/>
    </xf>
    <xf numFmtId="0" fontId="8" fillId="0" borderId="0" xfId="51" applyFont="1" applyProtection="1">
      <alignment/>
      <protection/>
    </xf>
    <xf numFmtId="0" fontId="8" fillId="0" borderId="0" xfId="51" applyFont="1">
      <alignment/>
      <protection/>
    </xf>
    <xf numFmtId="0" fontId="6" fillId="0" borderId="35" xfId="51" applyFont="1" applyBorder="1" applyAlignment="1" applyProtection="1">
      <alignment horizontal="justify" vertical="top" wrapText="1"/>
      <protection/>
    </xf>
    <xf numFmtId="3" fontId="6" fillId="0" borderId="11" xfId="51" applyNumberFormat="1" applyFont="1" applyBorder="1" applyAlignment="1" applyProtection="1">
      <alignment horizontal="right" vertical="top" wrapText="1"/>
      <protection locked="0"/>
    </xf>
    <xf numFmtId="0" fontId="6" fillId="0" borderId="38" xfId="51" applyFont="1" applyBorder="1" applyAlignment="1" applyProtection="1">
      <alignment horizontal="justify" vertical="top" wrapText="1"/>
      <protection/>
    </xf>
    <xf numFmtId="3" fontId="6" fillId="0" borderId="13" xfId="51" applyNumberFormat="1" applyFont="1" applyBorder="1" applyAlignment="1" applyProtection="1">
      <alignment horizontal="right" vertical="top" wrapText="1"/>
      <protection locked="0"/>
    </xf>
    <xf numFmtId="0" fontId="8" fillId="0" borderId="38" xfId="51" applyFont="1" applyBorder="1" applyAlignment="1" applyProtection="1">
      <alignment horizontal="justify" vertical="top" wrapText="1"/>
      <protection/>
    </xf>
    <xf numFmtId="0" fontId="8" fillId="0" borderId="87" xfId="51" applyFont="1" applyBorder="1" applyAlignment="1" applyProtection="1">
      <alignment horizontal="justify" vertical="top" wrapText="1"/>
      <protection/>
    </xf>
    <xf numFmtId="3" fontId="8" fillId="0" borderId="88" xfId="51" applyNumberFormat="1" applyFont="1" applyBorder="1" applyAlignment="1" applyProtection="1">
      <alignment horizontal="right" vertical="top" wrapText="1"/>
      <protection/>
    </xf>
    <xf numFmtId="3" fontId="6" fillId="0" borderId="16" xfId="51" applyNumberFormat="1" applyFont="1" applyBorder="1" applyAlignment="1" applyProtection="1">
      <alignment vertical="center"/>
      <protection hidden="1"/>
    </xf>
    <xf numFmtId="4" fontId="6" fillId="0" borderId="0" xfId="51" applyNumberFormat="1" applyFont="1" applyProtection="1">
      <alignment/>
      <protection/>
    </xf>
    <xf numFmtId="0" fontId="6" fillId="0" borderId="0" xfId="51" applyFont="1" applyProtection="1">
      <alignment/>
      <protection locked="0"/>
    </xf>
    <xf numFmtId="4" fontId="6" fillId="0" borderId="0" xfId="51" applyNumberFormat="1" applyFont="1" applyProtection="1">
      <alignment/>
      <protection locked="0"/>
    </xf>
    <xf numFmtId="0" fontId="9" fillId="0" borderId="0" xfId="51" applyFont="1" applyProtection="1">
      <alignment/>
      <protection locked="0"/>
    </xf>
    <xf numFmtId="4" fontId="9" fillId="0" borderId="0" xfId="51" applyNumberFormat="1" applyFont="1" applyProtection="1">
      <alignment/>
      <protection locked="0"/>
    </xf>
    <xf numFmtId="0" fontId="9" fillId="0" borderId="0" xfId="51" applyFont="1" applyProtection="1">
      <alignment/>
      <protection/>
    </xf>
    <xf numFmtId="0" fontId="9" fillId="0" borderId="0" xfId="51" applyFont="1">
      <alignment/>
      <protection/>
    </xf>
    <xf numFmtId="4" fontId="6" fillId="0" borderId="0" xfId="51" applyNumberFormat="1" applyFont="1">
      <alignment/>
      <protection/>
    </xf>
    <xf numFmtId="4" fontId="12" fillId="0" borderId="0" xfId="51" applyNumberFormat="1" applyFont="1" applyBorder="1" applyAlignment="1" applyProtection="1">
      <alignment horizontal="right" vertical="center" wrapText="1"/>
      <protection/>
    </xf>
    <xf numFmtId="0" fontId="6" fillId="0" borderId="89" xfId="51" applyFont="1" applyFill="1" applyBorder="1" applyAlignment="1" applyProtection="1">
      <alignment horizontal="left" vertical="center"/>
      <protection/>
    </xf>
    <xf numFmtId="0" fontId="12" fillId="0" borderId="51" xfId="51" applyFont="1" applyFill="1" applyBorder="1" applyAlignment="1" applyProtection="1">
      <alignment vertical="center" wrapText="1"/>
      <protection/>
    </xf>
    <xf numFmtId="3" fontId="12" fillId="0" borderId="59" xfId="51" applyNumberFormat="1" applyFont="1" applyBorder="1" applyAlignment="1" applyProtection="1">
      <alignment horizontal="right" vertical="center" wrapText="1"/>
      <protection locked="0"/>
    </xf>
    <xf numFmtId="0" fontId="12" fillId="0" borderId="0" xfId="51" applyFont="1" applyAlignment="1" applyProtection="1">
      <alignment horizontal="right" vertical="center" wrapText="1"/>
      <protection/>
    </xf>
    <xf numFmtId="0" fontId="12" fillId="0" borderId="22" xfId="51" applyFont="1" applyFill="1" applyBorder="1" applyAlignment="1" applyProtection="1">
      <alignment vertical="center" wrapText="1"/>
      <protection/>
    </xf>
    <xf numFmtId="0" fontId="12" fillId="0" borderId="51" xfId="51" applyFont="1" applyBorder="1" applyAlignment="1" applyProtection="1">
      <alignment vertical="center" wrapText="1"/>
      <protection/>
    </xf>
    <xf numFmtId="3" fontId="12" fillId="0" borderId="90" xfId="51" applyNumberFormat="1" applyFont="1" applyBorder="1" applyAlignment="1" applyProtection="1">
      <alignment horizontal="right" vertical="center" wrapText="1"/>
      <protection locked="0"/>
    </xf>
    <xf numFmtId="0" fontId="12" fillId="0" borderId="33" xfId="51" applyFont="1" applyBorder="1" applyAlignment="1" applyProtection="1">
      <alignment horizontal="left" vertical="center" wrapText="1"/>
      <protection/>
    </xf>
    <xf numFmtId="3" fontId="12" fillId="0" borderId="34" xfId="51" applyNumberFormat="1" applyFont="1" applyBorder="1" applyAlignment="1" applyProtection="1">
      <alignment horizontal="right" vertical="center" wrapText="1"/>
      <protection hidden="1"/>
    </xf>
    <xf numFmtId="0" fontId="12" fillId="0" borderId="25" xfId="51" applyFont="1" applyBorder="1" applyAlignment="1" applyProtection="1">
      <alignment horizontal="left" vertical="center" wrapText="1"/>
      <protection/>
    </xf>
    <xf numFmtId="3" fontId="12" fillId="0" borderId="37" xfId="51" applyNumberFormat="1" applyFont="1" applyBorder="1" applyAlignment="1" applyProtection="1">
      <alignment horizontal="right" vertical="center" wrapText="1"/>
      <protection locked="0"/>
    </xf>
    <xf numFmtId="3" fontId="6" fillId="0" borderId="34" xfId="51" applyNumberFormat="1" applyFont="1" applyBorder="1" applyAlignment="1" applyProtection="1">
      <alignment vertical="center"/>
      <protection hidden="1"/>
    </xf>
    <xf numFmtId="0" fontId="26" fillId="0" borderId="91" xfId="51" applyFont="1" applyBorder="1" applyAlignment="1" applyProtection="1">
      <alignment horizontal="left" vertical="center" wrapText="1"/>
      <protection/>
    </xf>
    <xf numFmtId="0" fontId="12" fillId="0" borderId="0" xfId="51" applyFont="1" applyBorder="1" applyAlignment="1" applyProtection="1">
      <alignment vertical="center" wrapText="1"/>
      <protection/>
    </xf>
    <xf numFmtId="4" fontId="6" fillId="0" borderId="0" xfId="51" applyNumberFormat="1" applyFont="1" applyBorder="1" applyAlignment="1" applyProtection="1">
      <alignment vertical="center"/>
      <protection hidden="1"/>
    </xf>
    <xf numFmtId="0" fontId="12" fillId="0" borderId="0" xfId="51" applyFont="1" applyAlignment="1" applyProtection="1">
      <alignment vertical="center" wrapText="1"/>
      <protection/>
    </xf>
    <xf numFmtId="4" fontId="12" fillId="0" borderId="0" xfId="51" applyNumberFormat="1" applyFont="1" applyAlignment="1" applyProtection="1">
      <alignment vertical="center" wrapText="1"/>
      <protection/>
    </xf>
    <xf numFmtId="0" fontId="12" fillId="0" borderId="0" xfId="51" applyFont="1" applyFill="1" applyAlignment="1" applyProtection="1">
      <alignment vertical="center" wrapText="1"/>
      <protection/>
    </xf>
    <xf numFmtId="4" fontId="19" fillId="0" borderId="0" xfId="51" applyNumberFormat="1" applyFont="1" applyAlignment="1" applyProtection="1">
      <alignment vertical="center" wrapText="1"/>
      <protection/>
    </xf>
    <xf numFmtId="4" fontId="6" fillId="0" borderId="0" xfId="51" applyNumberFormat="1" applyFont="1" applyFill="1" applyBorder="1" applyAlignment="1" applyProtection="1">
      <alignment vertical="center"/>
      <protection/>
    </xf>
    <xf numFmtId="0" fontId="6" fillId="0" borderId="0" xfId="51" applyFont="1" applyFill="1" applyBorder="1" applyAlignment="1" applyProtection="1">
      <alignment horizontal="left" vertical="center" wrapText="1"/>
      <protection locked="0"/>
    </xf>
    <xf numFmtId="4" fontId="6" fillId="0" borderId="0" xfId="51" applyNumberFormat="1" applyFont="1" applyFill="1" applyBorder="1" applyAlignment="1" applyProtection="1">
      <alignment horizontal="left" vertical="center" wrapText="1"/>
      <protection locked="0"/>
    </xf>
    <xf numFmtId="0" fontId="29" fillId="0" borderId="0" xfId="51" applyFont="1" applyFill="1" applyBorder="1" applyAlignment="1" applyProtection="1">
      <alignment vertical="center" wrapText="1"/>
      <protection/>
    </xf>
    <xf numFmtId="0" fontId="29" fillId="0" borderId="0" xfId="51" applyFont="1" applyFill="1" applyBorder="1" applyAlignment="1" applyProtection="1">
      <alignment horizontal="center" vertical="center" wrapText="1"/>
      <protection/>
    </xf>
    <xf numFmtId="0" fontId="6" fillId="0" borderId="0" xfId="51" applyFont="1" applyFill="1" applyBorder="1" applyAlignment="1" applyProtection="1">
      <alignment vertical="center" wrapText="1"/>
      <protection/>
    </xf>
    <xf numFmtId="4" fontId="29" fillId="0" borderId="0" xfId="51" applyNumberFormat="1" applyFont="1" applyFill="1" applyBorder="1" applyAlignment="1" applyProtection="1">
      <alignment horizontal="center" vertical="center" wrapText="1"/>
      <protection/>
    </xf>
    <xf numFmtId="0" fontId="29" fillId="0" borderId="0" xfId="51" applyFont="1" applyFill="1" applyBorder="1" applyAlignment="1" applyProtection="1">
      <alignment horizontal="justify" vertical="center" wrapText="1"/>
      <protection/>
    </xf>
    <xf numFmtId="4" fontId="29" fillId="0" borderId="0" xfId="51" applyNumberFormat="1" applyFont="1" applyFill="1" applyBorder="1" applyAlignment="1" applyProtection="1">
      <alignment horizontal="justify" vertical="center" wrapText="1"/>
      <protection/>
    </xf>
    <xf numFmtId="0" fontId="29" fillId="0" borderId="0" xfId="51" applyFont="1" applyFill="1" applyBorder="1" applyAlignment="1">
      <alignment horizontal="justify" vertical="center" wrapText="1"/>
      <protection/>
    </xf>
    <xf numFmtId="4" fontId="29" fillId="0" borderId="0" xfId="51" applyNumberFormat="1" applyFont="1" applyFill="1" applyBorder="1" applyAlignment="1">
      <alignment horizontal="justify" vertical="center" wrapText="1"/>
      <protection/>
    </xf>
    <xf numFmtId="0" fontId="31" fillId="0" borderId="0" xfId="51" applyFont="1" applyProtection="1">
      <alignment/>
      <protection/>
    </xf>
    <xf numFmtId="4" fontId="12" fillId="0" borderId="0" xfId="51" applyNumberFormat="1" applyFont="1" applyBorder="1" applyAlignment="1" applyProtection="1">
      <alignment horizontal="right" vertical="top" wrapText="1"/>
      <protection/>
    </xf>
    <xf numFmtId="0" fontId="6" fillId="0" borderId="51" xfId="51" applyFont="1" applyBorder="1" applyAlignment="1" applyProtection="1">
      <alignment vertical="center"/>
      <protection/>
    </xf>
    <xf numFmtId="3" fontId="6" fillId="0" borderId="59" xfId="51" applyNumberFormat="1" applyFont="1" applyBorder="1" applyAlignment="1" applyProtection="1">
      <alignment vertical="center"/>
      <protection locked="0"/>
    </xf>
    <xf numFmtId="0" fontId="6" fillId="0" borderId="14" xfId="51" applyFont="1" applyBorder="1" applyAlignment="1" applyProtection="1">
      <alignment horizontal="center" vertical="center"/>
      <protection/>
    </xf>
    <xf numFmtId="0" fontId="6" fillId="0" borderId="58" xfId="51" applyFont="1" applyBorder="1" applyAlignment="1" applyProtection="1">
      <alignment horizontal="center" vertical="center"/>
      <protection/>
    </xf>
    <xf numFmtId="0" fontId="6" fillId="0" borderId="15" xfId="51" applyFont="1" applyBorder="1" applyAlignment="1" applyProtection="1">
      <alignment horizontal="center" vertical="center"/>
      <protection/>
    </xf>
    <xf numFmtId="4" fontId="6" fillId="0" borderId="33" xfId="51" applyNumberFormat="1" applyFont="1" applyBorder="1" applyAlignment="1" applyProtection="1">
      <alignment horizontal="center" vertical="center"/>
      <protection/>
    </xf>
    <xf numFmtId="4" fontId="6" fillId="0" borderId="34" xfId="51" applyNumberFormat="1" applyFont="1" applyBorder="1" applyAlignment="1" applyProtection="1">
      <alignment horizontal="center" vertical="center"/>
      <protection/>
    </xf>
    <xf numFmtId="0" fontId="6" fillId="0" borderId="45" xfId="51" applyFont="1" applyBorder="1" applyAlignment="1" applyProtection="1">
      <alignment vertical="center"/>
      <protection/>
    </xf>
    <xf numFmtId="3" fontId="6" fillId="0" borderId="45" xfId="51" applyNumberFormat="1" applyFont="1" applyBorder="1" applyAlignment="1" applyProtection="1">
      <alignment vertical="center"/>
      <protection locked="0"/>
    </xf>
    <xf numFmtId="3" fontId="6" fillId="0" borderId="59" xfId="51" applyNumberFormat="1" applyFont="1" applyBorder="1" applyAlignment="1" applyProtection="1">
      <alignment vertical="center"/>
      <protection/>
    </xf>
    <xf numFmtId="3" fontId="6" fillId="0" borderId="24" xfId="51" applyNumberFormat="1" applyFont="1" applyBorder="1" applyAlignment="1" applyProtection="1">
      <alignment vertical="center"/>
      <protection/>
    </xf>
    <xf numFmtId="3" fontId="6" fillId="0" borderId="22" xfId="51" applyNumberFormat="1" applyFont="1" applyBorder="1" applyAlignment="1" applyProtection="1">
      <alignment horizontal="right" vertical="center" wrapText="1"/>
      <protection locked="0"/>
    </xf>
    <xf numFmtId="3" fontId="6" fillId="0" borderId="24" xfId="51" applyNumberFormat="1" applyFont="1" applyBorder="1" applyAlignment="1" applyProtection="1">
      <alignment horizontal="right" vertical="center" wrapText="1"/>
      <protection/>
    </xf>
    <xf numFmtId="0" fontId="6" fillId="0" borderId="92" xfId="51" applyFont="1" applyBorder="1" applyAlignment="1" applyProtection="1">
      <alignment vertical="center"/>
      <protection/>
    </xf>
    <xf numFmtId="3" fontId="6" fillId="0" borderId="51" xfId="51" applyNumberFormat="1" applyFont="1" applyBorder="1" applyAlignment="1" applyProtection="1">
      <alignment horizontal="right" vertical="center" wrapText="1"/>
      <protection locked="0"/>
    </xf>
    <xf numFmtId="0" fontId="6" fillId="0" borderId="58" xfId="51" applyFont="1" applyBorder="1" applyAlignment="1" applyProtection="1">
      <alignment vertical="center"/>
      <protection/>
    </xf>
    <xf numFmtId="3" fontId="6" fillId="0" borderId="33" xfId="51" applyNumberFormat="1" applyFont="1" applyBorder="1" applyAlignment="1" applyProtection="1">
      <alignment horizontal="right" vertical="center" wrapText="1"/>
      <protection/>
    </xf>
    <xf numFmtId="0" fontId="6" fillId="0" borderId="93" xfId="51" applyFont="1" applyBorder="1" applyAlignment="1" applyProtection="1">
      <alignment vertical="center"/>
      <protection/>
    </xf>
    <xf numFmtId="3" fontId="6" fillId="0" borderId="36" xfId="51" applyNumberFormat="1" applyFont="1" applyBorder="1" applyAlignment="1" applyProtection="1">
      <alignment horizontal="right" vertical="center"/>
      <protection/>
    </xf>
    <xf numFmtId="3" fontId="6" fillId="0" borderId="86" xfId="51" applyNumberFormat="1" applyFont="1" applyBorder="1" applyAlignment="1" applyProtection="1">
      <alignment vertical="center"/>
      <protection/>
    </xf>
    <xf numFmtId="0" fontId="6" fillId="0" borderId="23" xfId="51" applyFont="1" applyBorder="1" applyAlignment="1" applyProtection="1">
      <alignment vertical="center"/>
      <protection/>
    </xf>
    <xf numFmtId="3" fontId="6" fillId="0" borderId="11" xfId="51" applyNumberFormat="1" applyFont="1" applyBorder="1" applyAlignment="1" applyProtection="1">
      <alignment vertical="center"/>
      <protection/>
    </xf>
    <xf numFmtId="3" fontId="6" fillId="0" borderId="13" xfId="51" applyNumberFormat="1" applyFont="1" applyBorder="1" applyAlignment="1" applyProtection="1">
      <alignment vertical="center"/>
      <protection/>
    </xf>
    <xf numFmtId="0" fontId="6" fillId="0" borderId="55" xfId="51" applyFont="1" applyBorder="1" applyAlignment="1" applyProtection="1">
      <alignment vertical="center"/>
      <protection/>
    </xf>
    <xf numFmtId="3" fontId="6" fillId="0" borderId="33" xfId="51" applyNumberFormat="1" applyFont="1" applyBorder="1" applyAlignment="1" applyProtection="1">
      <alignment vertical="center"/>
      <protection/>
    </xf>
    <xf numFmtId="3" fontId="6" fillId="0" borderId="16" xfId="51" applyNumberFormat="1" applyFont="1" applyBorder="1" applyAlignment="1" applyProtection="1">
      <alignment vertical="center"/>
      <protection/>
    </xf>
    <xf numFmtId="0" fontId="6" fillId="0" borderId="56" xfId="51" applyFont="1" applyBorder="1" applyAlignment="1" applyProtection="1">
      <alignment vertical="center"/>
      <protection/>
    </xf>
    <xf numFmtId="3" fontId="6" fillId="0" borderId="45" xfId="51" applyNumberFormat="1" applyFont="1" applyBorder="1" applyAlignment="1" applyProtection="1">
      <alignment vertical="center"/>
      <protection hidden="1"/>
    </xf>
    <xf numFmtId="179" fontId="6" fillId="0" borderId="0" xfId="51" applyNumberFormat="1" applyFont="1" applyAlignment="1" applyProtection="1">
      <alignment vertical="center"/>
      <protection/>
    </xf>
    <xf numFmtId="179" fontId="27" fillId="0" borderId="0" xfId="51" applyNumberFormat="1" applyFont="1" applyAlignment="1" applyProtection="1">
      <alignment vertical="center"/>
      <protection/>
    </xf>
    <xf numFmtId="0" fontId="6" fillId="0" borderId="42" xfId="51" applyFont="1" applyBorder="1" applyAlignment="1" applyProtection="1">
      <alignment vertical="center"/>
      <protection/>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0" fontId="29" fillId="0" borderId="0" xfId="51" applyFont="1" applyFill="1" applyBorder="1" applyAlignment="1" applyProtection="1">
      <alignment vertical="top" wrapText="1"/>
      <protection/>
    </xf>
    <xf numFmtId="0" fontId="29" fillId="0" borderId="0" xfId="51" applyFont="1" applyFill="1" applyBorder="1" applyAlignment="1" applyProtection="1">
      <alignment horizontal="center" vertical="top" wrapText="1"/>
      <protection/>
    </xf>
    <xf numFmtId="0" fontId="6" fillId="0" borderId="32" xfId="51" applyFont="1" applyBorder="1" applyAlignment="1" applyProtection="1">
      <alignment vertical="center"/>
      <protection/>
    </xf>
    <xf numFmtId="0" fontId="29" fillId="0" borderId="0" xfId="51" applyFont="1" applyFill="1" applyBorder="1" applyAlignment="1" applyProtection="1">
      <alignment horizontal="justify" vertical="top" wrapText="1"/>
      <protection/>
    </xf>
    <xf numFmtId="4" fontId="6" fillId="0" borderId="0" xfId="51" applyNumberFormat="1" applyFont="1" applyFill="1" applyBorder="1" applyProtection="1">
      <alignment/>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15" fillId="0" borderId="0" xfId="51" applyFont="1" applyProtection="1">
      <alignment/>
      <protection locked="0"/>
    </xf>
    <xf numFmtId="0" fontId="19" fillId="0" borderId="0" xfId="51" applyFont="1" applyFill="1" applyBorder="1" applyProtection="1">
      <alignment/>
      <protection locked="0"/>
    </xf>
    <xf numFmtId="0" fontId="27" fillId="0" borderId="0" xfId="51" applyFont="1" applyFill="1" applyBorder="1" applyProtection="1">
      <alignment/>
      <protection locked="0"/>
    </xf>
    <xf numFmtId="4" fontId="12" fillId="0" borderId="0" xfId="51" applyNumberFormat="1" applyFont="1" applyBorder="1" applyAlignment="1">
      <alignment horizontal="right" vertical="top" wrapText="1"/>
      <protection/>
    </xf>
    <xf numFmtId="3" fontId="6" fillId="0" borderId="34" xfId="51" applyNumberFormat="1" applyFont="1" applyFill="1" applyBorder="1" applyAlignment="1" applyProtection="1">
      <alignment vertical="center"/>
      <protection locked="0"/>
    </xf>
    <xf numFmtId="3" fontId="6" fillId="0" borderId="37" xfId="51" applyNumberFormat="1" applyFont="1" applyFill="1" applyBorder="1" applyAlignment="1" applyProtection="1">
      <alignment vertical="center"/>
      <protection locked="0"/>
    </xf>
    <xf numFmtId="0" fontId="6" fillId="0" borderId="12" xfId="51" applyFont="1" applyBorder="1" applyAlignment="1" applyProtection="1">
      <alignment vertical="center"/>
      <protection/>
    </xf>
    <xf numFmtId="3" fontId="6" fillId="0" borderId="24" xfId="51" applyNumberFormat="1" applyFont="1" applyFill="1" applyBorder="1" applyAlignment="1" applyProtection="1">
      <alignment vertical="center"/>
      <protection locked="0"/>
    </xf>
    <xf numFmtId="0" fontId="12" fillId="0" borderId="0" xfId="51" applyFont="1" applyAlignment="1" applyProtection="1">
      <alignment horizontal="right" vertical="top" wrapText="1"/>
      <protection/>
    </xf>
    <xf numFmtId="0" fontId="12" fillId="0" borderId="0" xfId="51" applyFont="1" applyAlignment="1" applyProtection="1">
      <alignment vertical="top" wrapText="1"/>
      <protection/>
    </xf>
    <xf numFmtId="0" fontId="6" fillId="0" borderId="14" xfId="51" applyFont="1" applyBorder="1" applyAlignment="1" applyProtection="1">
      <alignment vertical="center"/>
      <protection/>
    </xf>
    <xf numFmtId="3" fontId="6" fillId="0" borderId="34" xfId="51" applyNumberFormat="1" applyFont="1" applyFill="1" applyBorder="1" applyAlignment="1" applyProtection="1">
      <alignment vertical="center"/>
      <protection hidden="1"/>
    </xf>
    <xf numFmtId="0" fontId="6" fillId="0" borderId="50" xfId="51" applyFont="1" applyBorder="1" applyAlignment="1" applyProtection="1">
      <alignment vertical="center"/>
      <protection/>
    </xf>
    <xf numFmtId="3" fontId="6" fillId="0" borderId="54" xfId="51" applyNumberFormat="1" applyFont="1" applyFill="1" applyBorder="1" applyAlignment="1" applyProtection="1">
      <alignment vertical="center"/>
      <protection locked="0"/>
    </xf>
    <xf numFmtId="0" fontId="6" fillId="0" borderId="0" xfId="51" applyFont="1" applyFill="1" applyBorder="1" applyAlignment="1" applyProtection="1">
      <alignment wrapText="1"/>
      <protection locked="0"/>
    </xf>
    <xf numFmtId="0" fontId="97" fillId="0" borderId="0" xfId="0" applyFont="1" applyAlignment="1">
      <alignment/>
    </xf>
    <xf numFmtId="3" fontId="12" fillId="0" borderId="22" xfId="0" applyNumberFormat="1" applyFont="1" applyBorder="1" applyAlignment="1" applyProtection="1">
      <alignment vertical="center"/>
      <protection locked="0"/>
    </xf>
    <xf numFmtId="3" fontId="12" fillId="0" borderId="22" xfId="0" applyNumberFormat="1" applyFont="1" applyFill="1" applyBorder="1" applyAlignment="1" applyProtection="1">
      <alignment vertical="center"/>
      <protection locked="0"/>
    </xf>
    <xf numFmtId="3" fontId="8" fillId="34" borderId="13" xfId="51" applyNumberFormat="1" applyFont="1" applyFill="1" applyBorder="1" applyAlignment="1">
      <alignment horizontal="right" vertical="center"/>
      <protection/>
    </xf>
    <xf numFmtId="3" fontId="12" fillId="0" borderId="12" xfId="0" applyNumberFormat="1" applyFont="1" applyBorder="1" applyAlignment="1" applyProtection="1">
      <alignment horizontal="right" vertical="center"/>
      <protection locked="0"/>
    </xf>
    <xf numFmtId="0" fontId="98" fillId="0" borderId="44" xfId="0" applyFont="1" applyFill="1" applyBorder="1" applyAlignment="1">
      <alignment horizontal="left" vertical="center"/>
    </xf>
    <xf numFmtId="0" fontId="97" fillId="0" borderId="45" xfId="0" applyFont="1" applyFill="1" applyBorder="1" applyAlignment="1">
      <alignment horizontal="right" vertical="center"/>
    </xf>
    <xf numFmtId="0" fontId="97" fillId="0" borderId="59" xfId="0" applyFont="1" applyFill="1" applyBorder="1" applyAlignment="1">
      <alignment horizontal="right" vertical="center"/>
    </xf>
    <xf numFmtId="0" fontId="98" fillId="0" borderId="27" xfId="0" applyFont="1" applyFill="1" applyBorder="1" applyAlignment="1">
      <alignment horizontal="left" vertical="center"/>
    </xf>
    <xf numFmtId="0" fontId="97" fillId="0" borderId="22" xfId="0" applyFont="1" applyFill="1" applyBorder="1" applyAlignment="1">
      <alignment horizontal="right" vertical="center"/>
    </xf>
    <xf numFmtId="0" fontId="97" fillId="0" borderId="24" xfId="0" applyFont="1" applyFill="1" applyBorder="1" applyAlignment="1">
      <alignment horizontal="right" vertical="center"/>
    </xf>
    <xf numFmtId="3" fontId="6" fillId="0" borderId="23" xfId="51" applyNumberFormat="1" applyFont="1" applyFill="1" applyBorder="1" applyAlignment="1" applyProtection="1">
      <alignment horizontal="right" vertical="center"/>
      <protection locked="0"/>
    </xf>
    <xf numFmtId="3" fontId="6" fillId="34" borderId="30" xfId="51" applyNumberFormat="1" applyFont="1" applyFill="1" applyBorder="1" applyAlignment="1" applyProtection="1">
      <alignment horizontal="right" vertical="center"/>
      <protection/>
    </xf>
    <xf numFmtId="0" fontId="12" fillId="0" borderId="0" xfId="0" applyNumberFormat="1" applyFont="1" applyFill="1" applyBorder="1" applyAlignment="1">
      <alignment horizontal="left" vertical="center"/>
    </xf>
    <xf numFmtId="3" fontId="6" fillId="38" borderId="30" xfId="51" applyNumberFormat="1" applyFont="1" applyFill="1" applyBorder="1" applyAlignment="1" applyProtection="1">
      <alignment horizontal="right" vertical="center"/>
      <protection/>
    </xf>
    <xf numFmtId="3" fontId="6" fillId="38" borderId="13" xfId="51" applyNumberFormat="1" applyFont="1" applyFill="1" applyBorder="1" applyAlignment="1" applyProtection="1">
      <alignment horizontal="right" vertical="center"/>
      <protection/>
    </xf>
    <xf numFmtId="0" fontId="6" fillId="0" borderId="65" xfId="51" applyFont="1" applyBorder="1" applyAlignment="1">
      <alignment vertical="center"/>
      <protection/>
    </xf>
    <xf numFmtId="0" fontId="37" fillId="0" borderId="0" xfId="51" applyFont="1" applyFill="1" applyAlignment="1" applyProtection="1">
      <alignment vertical="center"/>
      <protection/>
    </xf>
    <xf numFmtId="0" fontId="46" fillId="0" borderId="0" xfId="51" applyFont="1" applyAlignment="1" applyProtection="1">
      <alignment vertical="center"/>
      <protection/>
    </xf>
    <xf numFmtId="0" fontId="37" fillId="0" borderId="0" xfId="51" applyFont="1" applyAlignment="1" applyProtection="1">
      <alignment vertical="center"/>
      <protection locked="0"/>
    </xf>
    <xf numFmtId="0" fontId="35" fillId="0" borderId="0" xfId="0" applyFont="1" applyAlignment="1" applyProtection="1">
      <alignment horizontal="right" vertical="center"/>
      <protection/>
    </xf>
    <xf numFmtId="0" fontId="36" fillId="0" borderId="0" xfId="51" applyFont="1" applyAlignment="1" applyProtection="1">
      <alignment horizontal="right" vertical="center"/>
      <protection locked="0"/>
    </xf>
    <xf numFmtId="0" fontId="36" fillId="0" borderId="0" xfId="51" applyFont="1" applyAlignment="1" applyProtection="1">
      <alignment horizontal="right" vertical="center"/>
      <protection/>
    </xf>
    <xf numFmtId="0" fontId="6" fillId="0" borderId="60" xfId="51" applyFont="1" applyBorder="1" applyAlignment="1" applyProtection="1">
      <alignment horizontal="center" vertical="center"/>
      <protection/>
    </xf>
    <xf numFmtId="0" fontId="6" fillId="0" borderId="89" xfId="51" applyFont="1" applyFill="1" applyBorder="1" applyAlignment="1" applyProtection="1">
      <alignment horizontal="center" vertical="center"/>
      <protection/>
    </xf>
    <xf numFmtId="0" fontId="6" fillId="0" borderId="37" xfId="51" applyFont="1" applyBorder="1" applyAlignment="1" applyProtection="1">
      <alignment horizontal="center" vertical="center" wrapText="1"/>
      <protection/>
    </xf>
    <xf numFmtId="0" fontId="8" fillId="37" borderId="94" xfId="51" applyFont="1" applyFill="1" applyBorder="1" applyAlignment="1" applyProtection="1">
      <alignment vertical="center" wrapText="1"/>
      <protection/>
    </xf>
    <xf numFmtId="3" fontId="8" fillId="37" borderId="36" xfId="51" applyNumberFormat="1" applyFont="1" applyFill="1" applyBorder="1" applyAlignment="1" applyProtection="1">
      <alignment vertical="center" wrapText="1"/>
      <protection/>
    </xf>
    <xf numFmtId="173" fontId="6" fillId="37" borderId="22" xfId="51" applyNumberFormat="1" applyFont="1" applyFill="1" applyBorder="1" applyAlignment="1" applyProtection="1">
      <alignment horizontal="right" vertical="center"/>
      <protection/>
    </xf>
    <xf numFmtId="3" fontId="8" fillId="37" borderId="30" xfId="51" applyNumberFormat="1" applyFont="1" applyFill="1" applyBorder="1" applyAlignment="1" applyProtection="1">
      <alignment vertical="center" wrapText="1"/>
      <protection/>
    </xf>
    <xf numFmtId="3" fontId="8" fillId="37" borderId="45" xfId="51" applyNumberFormat="1" applyFont="1" applyFill="1" applyBorder="1" applyAlignment="1" applyProtection="1">
      <alignment vertical="center" wrapText="1"/>
      <protection/>
    </xf>
    <xf numFmtId="0" fontId="47" fillId="0" borderId="0" xfId="51" applyFont="1" applyAlignment="1" applyProtection="1">
      <alignment horizontal="left" vertical="center"/>
      <protection/>
    </xf>
    <xf numFmtId="0" fontId="6" fillId="0" borderId="18" xfId="51" applyFont="1" applyFill="1" applyBorder="1" applyAlignment="1" applyProtection="1">
      <alignment horizontal="center" vertical="center" wrapText="1"/>
      <protection/>
    </xf>
    <xf numFmtId="0" fontId="6" fillId="0" borderId="61" xfId="51" applyFont="1" applyFill="1" applyBorder="1" applyAlignment="1" applyProtection="1">
      <alignment horizontal="center" vertical="center" wrapText="1"/>
      <protection/>
    </xf>
    <xf numFmtId="0" fontId="6" fillId="0" borderId="19" xfId="51" applyFont="1" applyFill="1" applyBorder="1" applyAlignment="1" applyProtection="1">
      <alignment horizontal="center" vertical="center" wrapText="1"/>
      <protection/>
    </xf>
    <xf numFmtId="0" fontId="6" fillId="0" borderId="21" xfId="51" applyFont="1" applyFill="1" applyBorder="1" applyAlignment="1" applyProtection="1">
      <alignment horizontal="center" vertical="center" wrapText="1"/>
      <protection/>
    </xf>
    <xf numFmtId="0" fontId="6" fillId="0" borderId="20" xfId="51" applyFont="1" applyFill="1" applyBorder="1" applyAlignment="1" applyProtection="1">
      <alignment horizontal="center" vertical="center" wrapText="1"/>
      <protection/>
    </xf>
    <xf numFmtId="0" fontId="6" fillId="37" borderId="18" xfId="51" applyFont="1" applyFill="1" applyBorder="1" applyAlignment="1" applyProtection="1">
      <alignment horizontal="center" vertical="center" wrapText="1"/>
      <protection/>
    </xf>
    <xf numFmtId="0" fontId="6" fillId="37" borderId="21" xfId="51" applyFont="1" applyFill="1" applyBorder="1" applyAlignment="1" applyProtection="1">
      <alignment horizontal="center" vertical="center" wrapText="1"/>
      <protection/>
    </xf>
    <xf numFmtId="0" fontId="43" fillId="0" borderId="0" xfId="51" applyFont="1" applyFill="1" applyAlignment="1" applyProtection="1">
      <alignment vertical="center"/>
      <protection/>
    </xf>
    <xf numFmtId="0" fontId="10" fillId="0" borderId="29" xfId="51" applyFont="1" applyBorder="1" applyAlignment="1" applyProtection="1">
      <alignment horizontal="center" vertical="center" wrapText="1"/>
      <protection/>
    </xf>
    <xf numFmtId="0" fontId="10" fillId="0" borderId="92" xfId="51" applyFont="1" applyBorder="1" applyAlignment="1" applyProtection="1">
      <alignment horizontal="center" vertical="center" wrapText="1"/>
      <protection/>
    </xf>
    <xf numFmtId="2" fontId="10" fillId="0" borderId="19" xfId="51" applyNumberFormat="1" applyFont="1" applyBorder="1" applyAlignment="1" applyProtection="1">
      <alignment horizontal="center" vertical="center" wrapText="1"/>
      <protection/>
    </xf>
    <xf numFmtId="0" fontId="10" fillId="0" borderId="95" xfId="51" applyFont="1" applyBorder="1" applyAlignment="1" applyProtection="1">
      <alignment horizontal="center" vertical="center" wrapText="1"/>
      <protection/>
    </xf>
    <xf numFmtId="0" fontId="6" fillId="36" borderId="38" xfId="51" applyFont="1" applyFill="1" applyBorder="1" applyAlignment="1" applyProtection="1">
      <alignment horizontal="center" vertical="center"/>
      <protection/>
    </xf>
    <xf numFmtId="0" fontId="6" fillId="0" borderId="35" xfId="51" applyFont="1" applyBorder="1" applyAlignment="1" applyProtection="1">
      <alignment horizontal="center" vertical="center"/>
      <protection/>
    </xf>
    <xf numFmtId="0" fontId="6" fillId="0" borderId="96" xfId="51" applyFont="1" applyBorder="1" applyAlignment="1" applyProtection="1">
      <alignment horizontal="center" vertical="center"/>
      <protection/>
    </xf>
    <xf numFmtId="0" fontId="6" fillId="36" borderId="97" xfId="51" applyFont="1" applyFill="1" applyBorder="1" applyAlignment="1" applyProtection="1">
      <alignment horizontal="center" vertical="center"/>
      <protection/>
    </xf>
    <xf numFmtId="0" fontId="18" fillId="0" borderId="45" xfId="51" applyFont="1" applyBorder="1" applyAlignment="1" applyProtection="1">
      <alignment horizontal="center" vertical="center" wrapText="1"/>
      <protection/>
    </xf>
    <xf numFmtId="0" fontId="18" fillId="0" borderId="22" xfId="51" applyFont="1" applyBorder="1" applyAlignment="1" applyProtection="1">
      <alignment horizontal="center" vertical="center" wrapText="1"/>
      <protection/>
    </xf>
    <xf numFmtId="0" fontId="18" fillId="0" borderId="65" xfId="51" applyFont="1" applyBorder="1" applyAlignment="1" applyProtection="1">
      <alignment horizontal="center" vertical="center"/>
      <protection/>
    </xf>
    <xf numFmtId="0" fontId="18" fillId="0" borderId="59" xfId="51" applyFont="1" applyBorder="1" applyAlignment="1" applyProtection="1">
      <alignment vertical="center" wrapText="1"/>
      <protection/>
    </xf>
    <xf numFmtId="0" fontId="18" fillId="0" borderId="98" xfId="51" applyFont="1" applyBorder="1" applyAlignment="1" applyProtection="1">
      <alignment vertical="center" wrapText="1"/>
      <protection/>
    </xf>
    <xf numFmtId="0" fontId="18" fillId="36" borderId="99" xfId="51" applyFont="1" applyFill="1" applyBorder="1" applyAlignment="1" applyProtection="1">
      <alignment horizontal="center" vertical="center"/>
      <protection/>
    </xf>
    <xf numFmtId="0" fontId="18" fillId="36" borderId="65" xfId="51" applyFont="1" applyFill="1" applyBorder="1" applyAlignment="1" applyProtection="1">
      <alignment horizontal="right" vertical="center"/>
      <protection/>
    </xf>
    <xf numFmtId="49" fontId="18" fillId="0" borderId="59" xfId="51" applyNumberFormat="1" applyFont="1" applyBorder="1" applyAlignment="1" applyProtection="1">
      <alignment vertical="center" wrapText="1"/>
      <protection/>
    </xf>
    <xf numFmtId="0" fontId="18" fillId="36" borderId="21" xfId="51" applyFont="1" applyFill="1" applyBorder="1" applyAlignment="1" applyProtection="1">
      <alignment vertical="center" wrapText="1"/>
      <protection/>
    </xf>
    <xf numFmtId="0" fontId="31" fillId="37" borderId="32" xfId="51" applyFont="1" applyFill="1" applyBorder="1" applyAlignment="1" applyProtection="1">
      <alignment vertical="center" readingOrder="1"/>
      <protection/>
    </xf>
    <xf numFmtId="0" fontId="7" fillId="37" borderId="16" xfId="51" applyFont="1" applyFill="1" applyBorder="1" applyAlignment="1" applyProtection="1">
      <alignment vertical="center"/>
      <protection/>
    </xf>
    <xf numFmtId="0" fontId="6" fillId="0" borderId="41" xfId="51" applyFont="1" applyFill="1" applyBorder="1" applyAlignment="1" applyProtection="1">
      <alignment horizontal="center" vertical="center"/>
      <protection/>
    </xf>
    <xf numFmtId="0" fontId="10" fillId="0" borderId="100" xfId="51" applyFont="1" applyFill="1" applyBorder="1" applyAlignment="1" applyProtection="1">
      <alignment horizontal="center" vertical="center"/>
      <protection/>
    </xf>
    <xf numFmtId="3" fontId="8" fillId="0" borderId="14" xfId="51" applyNumberFormat="1" applyFont="1" applyFill="1" applyBorder="1" applyAlignment="1" applyProtection="1">
      <alignment horizontal="center" vertical="center"/>
      <protection/>
    </xf>
    <xf numFmtId="0" fontId="6" fillId="0" borderId="10" xfId="51" applyFont="1" applyFill="1" applyBorder="1" applyAlignment="1" applyProtection="1">
      <alignment horizontal="center" vertical="center"/>
      <protection/>
    </xf>
    <xf numFmtId="0" fontId="6" fillId="0" borderId="101" xfId="51" applyFont="1" applyBorder="1" applyAlignment="1" applyProtection="1">
      <alignment horizontal="center" vertical="center"/>
      <protection/>
    </xf>
    <xf numFmtId="0" fontId="18" fillId="0" borderId="102" xfId="51" applyFont="1" applyBorder="1" applyAlignment="1" applyProtection="1">
      <alignment vertical="center" wrapText="1"/>
      <protection/>
    </xf>
    <xf numFmtId="165" fontId="7" fillId="37" borderId="15" xfId="51" applyNumberFormat="1" applyFont="1" applyFill="1" applyBorder="1" applyAlignment="1" applyProtection="1">
      <alignment horizontal="right" vertical="center"/>
      <protection/>
    </xf>
    <xf numFmtId="165" fontId="7" fillId="37" borderId="33" xfId="51" applyNumberFormat="1" applyFont="1" applyFill="1" applyBorder="1" applyAlignment="1" applyProtection="1">
      <alignment horizontal="right" vertical="center"/>
      <protection/>
    </xf>
    <xf numFmtId="165" fontId="7" fillId="37" borderId="34" xfId="51" applyNumberFormat="1" applyFont="1" applyFill="1" applyBorder="1" applyAlignment="1" applyProtection="1">
      <alignment horizontal="right" vertical="center"/>
      <protection/>
    </xf>
    <xf numFmtId="165" fontId="7" fillId="37" borderId="45" xfId="51" applyNumberFormat="1" applyFont="1" applyFill="1" applyBorder="1" applyAlignment="1" applyProtection="1">
      <alignment horizontal="right" vertical="center"/>
      <protection/>
    </xf>
    <xf numFmtId="165" fontId="18" fillId="37" borderId="45" xfId="51" applyNumberFormat="1" applyFont="1" applyFill="1" applyBorder="1" applyAlignment="1" applyProtection="1">
      <alignment horizontal="right" vertical="center"/>
      <protection/>
    </xf>
    <xf numFmtId="165" fontId="18" fillId="37" borderId="59" xfId="51" applyNumberFormat="1" applyFont="1" applyFill="1" applyBorder="1" applyAlignment="1" applyProtection="1">
      <alignment horizontal="center" vertical="center"/>
      <protection/>
    </xf>
    <xf numFmtId="165" fontId="7" fillId="37" borderId="22" xfId="51" applyNumberFormat="1" applyFont="1" applyFill="1" applyBorder="1" applyAlignment="1" applyProtection="1">
      <alignment horizontal="right" vertical="center"/>
      <protection/>
    </xf>
    <xf numFmtId="165" fontId="18" fillId="37" borderId="22" xfId="51" applyNumberFormat="1" applyFont="1" applyFill="1" applyBorder="1" applyAlignment="1" applyProtection="1">
      <alignment horizontal="right" vertical="center"/>
      <protection/>
    </xf>
    <xf numFmtId="165" fontId="18" fillId="37" borderId="24" xfId="51" applyNumberFormat="1" applyFont="1" applyFill="1" applyBorder="1" applyAlignment="1" applyProtection="1">
      <alignment horizontal="center" vertical="center"/>
      <protection/>
    </xf>
    <xf numFmtId="165" fontId="18" fillId="0" borderId="45" xfId="51" applyNumberFormat="1" applyFont="1" applyFill="1" applyBorder="1" applyAlignment="1" applyProtection="1">
      <alignment horizontal="right" vertical="center"/>
      <protection/>
    </xf>
    <xf numFmtId="165" fontId="18" fillId="0" borderId="59" xfId="51" applyNumberFormat="1" applyFont="1" applyBorder="1" applyAlignment="1" applyProtection="1">
      <alignment horizontal="center" vertical="center"/>
      <protection/>
    </xf>
    <xf numFmtId="165" fontId="7" fillId="37" borderId="103" xfId="51" applyNumberFormat="1" applyFont="1" applyFill="1" applyBorder="1" applyAlignment="1" applyProtection="1">
      <alignment horizontal="right" vertical="center"/>
      <protection/>
    </xf>
    <xf numFmtId="165" fontId="18" fillId="0" borderId="103" xfId="51" applyNumberFormat="1" applyFont="1" applyFill="1" applyBorder="1" applyAlignment="1" applyProtection="1">
      <alignment horizontal="right" vertical="center"/>
      <protection/>
    </xf>
    <xf numFmtId="165" fontId="18" fillId="0" borderId="102" xfId="51" applyNumberFormat="1" applyFont="1" applyBorder="1" applyAlignment="1" applyProtection="1">
      <alignment horizontal="center" vertical="center"/>
      <protection/>
    </xf>
    <xf numFmtId="165" fontId="7" fillId="37" borderId="80" xfId="51" applyNumberFormat="1" applyFont="1" applyFill="1" applyBorder="1" applyAlignment="1" applyProtection="1">
      <alignment horizontal="right" vertical="center"/>
      <protection/>
    </xf>
    <xf numFmtId="165" fontId="18" fillId="0" borderId="80" xfId="51" applyNumberFormat="1" applyFont="1" applyFill="1" applyBorder="1" applyAlignment="1" applyProtection="1">
      <alignment horizontal="right" vertical="center"/>
      <protection/>
    </xf>
    <xf numFmtId="165" fontId="18" fillId="0" borderId="98" xfId="51" applyNumberFormat="1" applyFont="1" applyBorder="1" applyAlignment="1" applyProtection="1">
      <alignment horizontal="center" vertical="center"/>
      <protection/>
    </xf>
    <xf numFmtId="165" fontId="7" fillId="37" borderId="104" xfId="51" applyNumberFormat="1" applyFont="1" applyFill="1" applyBorder="1" applyAlignment="1" applyProtection="1">
      <alignment horizontal="right" vertical="center"/>
      <protection/>
    </xf>
    <xf numFmtId="165" fontId="18" fillId="0" borderId="104" xfId="51" applyNumberFormat="1" applyFont="1" applyFill="1" applyBorder="1" applyAlignment="1" applyProtection="1">
      <alignment horizontal="right" vertical="center"/>
      <protection/>
    </xf>
    <xf numFmtId="165" fontId="18" fillId="0" borderId="103" xfId="51" applyNumberFormat="1" applyFont="1" applyBorder="1" applyAlignment="1" applyProtection="1">
      <alignment horizontal="right" vertical="center"/>
      <protection/>
    </xf>
    <xf numFmtId="165" fontId="18" fillId="0" borderId="80" xfId="51" applyNumberFormat="1" applyFont="1" applyBorder="1" applyAlignment="1" applyProtection="1">
      <alignment horizontal="right" vertical="center"/>
      <protection/>
    </xf>
    <xf numFmtId="165" fontId="7" fillId="37" borderId="19" xfId="51" applyNumberFormat="1" applyFont="1" applyFill="1" applyBorder="1" applyAlignment="1" applyProtection="1">
      <alignment horizontal="right" vertical="center"/>
      <protection/>
    </xf>
    <xf numFmtId="165" fontId="18" fillId="36" borderId="19" xfId="51" applyNumberFormat="1" applyFont="1" applyFill="1" applyBorder="1" applyAlignment="1" applyProtection="1">
      <alignment horizontal="right" vertical="center"/>
      <protection/>
    </xf>
    <xf numFmtId="165" fontId="18" fillId="36" borderId="21" xfId="51" applyNumberFormat="1" applyFont="1" applyFill="1" applyBorder="1" applyAlignment="1" applyProtection="1">
      <alignment horizontal="center" vertical="center"/>
      <protection/>
    </xf>
    <xf numFmtId="3" fontId="7" fillId="0" borderId="33" xfId="51" applyNumberFormat="1" applyFont="1" applyFill="1" applyBorder="1" applyAlignment="1" applyProtection="1">
      <alignment vertical="center"/>
      <protection/>
    </xf>
    <xf numFmtId="173" fontId="8" fillId="37" borderId="37" xfId="51" applyNumberFormat="1" applyFont="1" applyFill="1" applyBorder="1" applyAlignment="1" applyProtection="1">
      <alignment horizontal="right" vertical="center"/>
      <protection/>
    </xf>
    <xf numFmtId="165" fontId="6" fillId="0" borderId="54" xfId="51" applyNumberFormat="1" applyFont="1" applyBorder="1" applyAlignment="1" applyProtection="1">
      <alignment horizontal="right" vertical="center"/>
      <protection/>
    </xf>
    <xf numFmtId="173" fontId="8" fillId="37" borderId="24" xfId="51" applyNumberFormat="1" applyFont="1" applyFill="1" applyBorder="1" applyAlignment="1" applyProtection="1">
      <alignment horizontal="right" vertical="center"/>
      <protection/>
    </xf>
    <xf numFmtId="173" fontId="7" fillId="36" borderId="34" xfId="51" applyNumberFormat="1" applyFont="1" applyFill="1" applyBorder="1" applyAlignment="1" applyProtection="1">
      <alignment horizontal="right" vertical="center"/>
      <protection/>
    </xf>
    <xf numFmtId="3" fontId="6" fillId="0" borderId="36" xfId="51" applyNumberFormat="1" applyFont="1" applyBorder="1" applyAlignment="1" applyProtection="1">
      <alignment vertical="center"/>
      <protection locked="0"/>
    </xf>
    <xf numFmtId="3" fontId="24" fillId="0" borderId="22" xfId="52" applyNumberFormat="1" applyFont="1" applyBorder="1" applyAlignment="1">
      <alignment horizontal="right" vertical="center"/>
      <protection/>
    </xf>
    <xf numFmtId="3" fontId="24" fillId="0" borderId="37" xfId="52" applyNumberFormat="1" applyFont="1" applyBorder="1" applyAlignment="1">
      <alignment horizontal="right" vertical="center"/>
      <protection/>
    </xf>
    <xf numFmtId="3" fontId="6" fillId="0" borderId="22" xfId="52" applyNumberFormat="1" applyFont="1" applyBorder="1" applyAlignment="1">
      <alignment horizontal="right" vertical="center"/>
      <protection/>
    </xf>
    <xf numFmtId="3" fontId="6" fillId="0" borderId="24" xfId="52" applyNumberFormat="1" applyFont="1" applyBorder="1" applyAlignment="1">
      <alignment horizontal="right" vertical="center"/>
      <protection/>
    </xf>
    <xf numFmtId="3" fontId="99" fillId="0" borderId="24" xfId="52" applyNumberFormat="1" applyFont="1" applyBorder="1" applyAlignment="1">
      <alignment horizontal="right" vertical="center"/>
      <protection/>
    </xf>
    <xf numFmtId="49" fontId="6" fillId="0" borderId="22" xfId="52" applyNumberFormat="1" applyFont="1" applyBorder="1" applyAlignment="1">
      <alignment horizontal="right" vertical="center"/>
      <protection/>
    </xf>
    <xf numFmtId="3" fontId="24" fillId="0" borderId="45" xfId="52" applyNumberFormat="1" applyFont="1" applyBorder="1" applyAlignment="1">
      <alignment horizontal="right" vertical="center"/>
      <protection/>
    </xf>
    <xf numFmtId="3" fontId="24" fillId="0" borderId="59" xfId="52" applyNumberFormat="1" applyFont="1" applyBorder="1" applyAlignment="1">
      <alignment horizontal="right" vertical="center"/>
      <protection/>
    </xf>
    <xf numFmtId="3" fontId="24" fillId="0" borderId="24" xfId="52" applyNumberFormat="1" applyFont="1" applyBorder="1" applyAlignment="1">
      <alignment horizontal="right" vertical="center"/>
      <protection/>
    </xf>
    <xf numFmtId="3" fontId="24" fillId="0" borderId="45" xfId="52" applyNumberFormat="1" applyFont="1" applyBorder="1" applyAlignment="1">
      <alignment horizontal="right" vertical="center" wrapText="1"/>
      <protection/>
    </xf>
    <xf numFmtId="3" fontId="24" fillId="0" borderId="59" xfId="52" applyNumberFormat="1" applyFont="1" applyBorder="1" applyAlignment="1">
      <alignment horizontal="right" vertical="center" wrapText="1"/>
      <protection/>
    </xf>
    <xf numFmtId="3" fontId="24" fillId="0" borderId="22" xfId="52" applyNumberFormat="1" applyFont="1" applyBorder="1" applyAlignment="1">
      <alignment horizontal="right" vertical="center" wrapText="1"/>
      <protection/>
    </xf>
    <xf numFmtId="3" fontId="24" fillId="0" borderId="24" xfId="52" applyNumberFormat="1" applyFont="1" applyBorder="1" applyAlignment="1">
      <alignment horizontal="right" vertical="center" wrapText="1"/>
      <protection/>
    </xf>
    <xf numFmtId="3" fontId="6" fillId="0" borderId="22" xfId="52" applyNumberFormat="1" applyFont="1" applyBorder="1" applyAlignment="1">
      <alignment horizontal="right" vertical="center" wrapText="1"/>
      <protection/>
    </xf>
    <xf numFmtId="3" fontId="6" fillId="0" borderId="24" xfId="52" applyNumberFormat="1" applyFont="1" applyBorder="1" applyAlignment="1">
      <alignment horizontal="right" vertical="center" wrapText="1"/>
      <protection/>
    </xf>
    <xf numFmtId="3" fontId="6" fillId="0" borderId="25" xfId="52" applyNumberFormat="1" applyFont="1" applyBorder="1" applyAlignment="1">
      <alignment horizontal="right" vertical="center" wrapText="1"/>
      <protection/>
    </xf>
    <xf numFmtId="3" fontId="6" fillId="0" borderId="26" xfId="52" applyNumberFormat="1" applyFont="1" applyBorder="1" applyAlignment="1">
      <alignment horizontal="right" vertical="center" wrapText="1"/>
      <protection/>
    </xf>
    <xf numFmtId="3" fontId="24" fillId="0" borderId="36" xfId="52" applyNumberFormat="1" applyFont="1" applyBorder="1" applyAlignment="1">
      <alignment horizontal="right" vertical="center" wrapText="1"/>
      <protection/>
    </xf>
    <xf numFmtId="3" fontId="24" fillId="0" borderId="37" xfId="52" applyNumberFormat="1" applyFont="1" applyBorder="1" applyAlignment="1">
      <alignment horizontal="right" vertical="center" wrapText="1"/>
      <protection/>
    </xf>
    <xf numFmtId="165" fontId="78" fillId="33" borderId="33" xfId="0" applyNumberFormat="1" applyFont="1" applyFill="1" applyBorder="1" applyAlignment="1" applyProtection="1">
      <alignment/>
      <protection/>
    </xf>
    <xf numFmtId="0" fontId="6" fillId="0" borderId="28" xfId="51" applyFont="1" applyBorder="1" applyAlignment="1" applyProtection="1">
      <alignment vertical="center"/>
      <protection/>
    </xf>
    <xf numFmtId="3" fontId="6" fillId="0" borderId="26" xfId="51" applyNumberFormat="1" applyFont="1" applyFill="1" applyBorder="1" applyAlignment="1" applyProtection="1">
      <alignment vertical="center"/>
      <protection locked="0"/>
    </xf>
    <xf numFmtId="3" fontId="6" fillId="0" borderId="13" xfId="51" applyNumberFormat="1" applyFont="1" applyFill="1" applyBorder="1" applyAlignment="1" applyProtection="1">
      <alignment horizontal="right" vertical="center"/>
      <protection locked="0"/>
    </xf>
    <xf numFmtId="0" fontId="8" fillId="0" borderId="41" xfId="51" applyFont="1" applyBorder="1" applyAlignment="1" applyProtection="1">
      <alignment horizontal="justify" vertical="top" wrapText="1"/>
      <protection/>
    </xf>
    <xf numFmtId="3" fontId="8" fillId="0" borderId="86" xfId="51" applyNumberFormat="1" applyFont="1" applyBorder="1" applyAlignment="1" applyProtection="1">
      <alignment horizontal="right" vertical="top" wrapText="1"/>
      <protection/>
    </xf>
    <xf numFmtId="3" fontId="8" fillId="0" borderId="13" xfId="51" applyNumberFormat="1" applyFont="1" applyFill="1" applyBorder="1" applyAlignment="1" applyProtection="1">
      <alignment horizontal="right" vertical="top" wrapText="1"/>
      <protection locked="0"/>
    </xf>
    <xf numFmtId="0" fontId="44" fillId="0" borderId="0" xfId="51" applyFont="1" applyProtection="1">
      <alignment/>
      <protection/>
    </xf>
    <xf numFmtId="0" fontId="98" fillId="0" borderId="0" xfId="0" applyFont="1" applyAlignment="1">
      <alignment vertical="center"/>
    </xf>
    <xf numFmtId="0" fontId="98" fillId="0" borderId="0" xfId="0" applyFont="1" applyAlignment="1">
      <alignment horizontal="left" vertical="center"/>
    </xf>
    <xf numFmtId="0" fontId="97" fillId="0" borderId="0" xfId="0" applyFont="1" applyAlignment="1">
      <alignment/>
    </xf>
    <xf numFmtId="179" fontId="6" fillId="0" borderId="0" xfId="51" applyNumberFormat="1" applyFont="1" applyFill="1" applyBorder="1" applyProtection="1">
      <alignment/>
      <protection/>
    </xf>
    <xf numFmtId="0" fontId="18" fillId="33" borderId="0" xfId="51" applyFont="1" applyFill="1" applyAlignment="1">
      <alignment horizontal="right" vertical="center"/>
      <protection/>
    </xf>
    <xf numFmtId="3" fontId="12" fillId="0" borderId="27" xfId="0" applyNumberFormat="1" applyFont="1" applyBorder="1" applyAlignment="1" applyProtection="1">
      <alignment horizontal="right" vertical="center"/>
      <protection locked="0"/>
    </xf>
    <xf numFmtId="3" fontId="12" fillId="0" borderId="27" xfId="0" applyNumberFormat="1" applyFont="1" applyFill="1" applyBorder="1" applyAlignment="1" applyProtection="1">
      <alignment horizontal="right" vertical="center"/>
      <protection locked="0"/>
    </xf>
    <xf numFmtId="0" fontId="0" fillId="0" borderId="39" xfId="0" applyBorder="1" applyAlignment="1">
      <alignment horizontal="center" vertical="center" wrapText="1" shrinkToFit="1"/>
    </xf>
    <xf numFmtId="3" fontId="6" fillId="0" borderId="88" xfId="51" applyNumberFormat="1" applyFont="1" applyFill="1" applyBorder="1" applyAlignment="1" applyProtection="1">
      <alignment horizontal="right" vertical="center"/>
      <protection locked="0"/>
    </xf>
    <xf numFmtId="3" fontId="12" fillId="0" borderId="0" xfId="0" applyNumberFormat="1" applyFont="1" applyFill="1" applyBorder="1" applyAlignment="1">
      <alignment vertical="center"/>
    </xf>
    <xf numFmtId="3" fontId="6" fillId="0" borderId="105" xfId="51" applyNumberFormat="1" applyFont="1" applyFill="1" applyBorder="1" applyAlignment="1" applyProtection="1">
      <alignment horizontal="right" vertical="center"/>
      <protection locked="0"/>
    </xf>
    <xf numFmtId="3" fontId="6" fillId="35" borderId="92" xfId="51" applyNumberFormat="1" applyFont="1" applyFill="1" applyBorder="1" applyAlignment="1">
      <alignment horizontal="right" vertical="center"/>
      <protection/>
    </xf>
    <xf numFmtId="3" fontId="6" fillId="0" borderId="95" xfId="51" applyNumberFormat="1" applyFont="1" applyFill="1" applyBorder="1" applyAlignment="1" applyProtection="1">
      <alignment horizontal="right" vertical="center"/>
      <protection locked="0"/>
    </xf>
    <xf numFmtId="0" fontId="98" fillId="0" borderId="0" xfId="0" applyFont="1" applyAlignment="1">
      <alignment/>
    </xf>
    <xf numFmtId="0" fontId="100" fillId="0" borderId="0" xfId="0" applyFont="1" applyAlignment="1">
      <alignment horizontal="right" vertical="center"/>
    </xf>
    <xf numFmtId="0" fontId="23" fillId="34" borderId="12"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2" xfId="0" applyNumberFormat="1" applyFont="1" applyFill="1" applyBorder="1" applyAlignment="1">
      <alignment horizontal="center" vertical="center"/>
    </xf>
    <xf numFmtId="0" fontId="23" fillId="38" borderId="12" xfId="0" applyFont="1" applyFill="1" applyBorder="1" applyAlignment="1">
      <alignment horizontal="center" vertical="center"/>
    </xf>
    <xf numFmtId="49" fontId="12" fillId="0" borderId="12"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18" xfId="0" applyNumberFormat="1" applyFont="1" applyBorder="1" applyAlignment="1">
      <alignment horizontal="center" vertical="center"/>
    </xf>
    <xf numFmtId="0" fontId="12" fillId="38" borderId="18" xfId="0" applyFont="1" applyFill="1" applyBorder="1" applyAlignment="1">
      <alignment horizontal="center" vertical="center"/>
    </xf>
    <xf numFmtId="0" fontId="37" fillId="0" borderId="0" xfId="0" applyFont="1" applyAlignment="1">
      <alignment vertical="center"/>
    </xf>
    <xf numFmtId="0" fontId="0" fillId="0" borderId="0" xfId="0" applyBorder="1" applyAlignment="1">
      <alignment/>
    </xf>
    <xf numFmtId="0" fontId="0" fillId="0" borderId="0" xfId="0" applyNumberFormat="1" applyBorder="1" applyAlignment="1">
      <alignment/>
    </xf>
    <xf numFmtId="3" fontId="6" fillId="0" borderId="50" xfId="51" applyNumberFormat="1" applyFont="1" applyFill="1" applyBorder="1" applyAlignment="1" applyProtection="1">
      <alignment horizontal="right" vertical="center"/>
      <protection locked="0"/>
    </xf>
    <xf numFmtId="0" fontId="26" fillId="38" borderId="18" xfId="0" applyFont="1" applyFill="1" applyBorder="1" applyAlignment="1">
      <alignment horizontal="center" vertical="center"/>
    </xf>
    <xf numFmtId="0" fontId="12" fillId="0" borderId="28" xfId="0" applyFont="1" applyBorder="1" applyAlignment="1">
      <alignment horizontal="center" vertical="center"/>
    </xf>
    <xf numFmtId="0" fontId="37" fillId="33" borderId="0" xfId="51" applyFont="1" applyFill="1" applyAlignment="1" applyProtection="1">
      <alignment vertical="center"/>
      <protection locked="0"/>
    </xf>
    <xf numFmtId="0" fontId="12" fillId="0" borderId="12" xfId="55" applyFont="1" applyBorder="1" applyAlignment="1" applyProtection="1">
      <alignment horizontal="center" vertical="center"/>
      <protection/>
    </xf>
    <xf numFmtId="3" fontId="6" fillId="0" borderId="18" xfId="51" applyNumberFormat="1" applyFont="1" applyFill="1" applyBorder="1" applyAlignment="1" applyProtection="1">
      <alignment horizontal="right" vertical="center"/>
      <protection locked="0"/>
    </xf>
    <xf numFmtId="0" fontId="48" fillId="0" borderId="0" xfId="0" applyFont="1" applyAlignment="1">
      <alignment vertical="center"/>
    </xf>
    <xf numFmtId="0" fontId="12" fillId="38" borderId="42" xfId="0" applyFont="1" applyFill="1" applyBorder="1" applyAlignment="1">
      <alignment horizontal="center" vertical="center"/>
    </xf>
    <xf numFmtId="0" fontId="12" fillId="38" borderId="12" xfId="0" applyFont="1" applyFill="1" applyBorder="1" applyAlignment="1">
      <alignment horizontal="center" vertical="center"/>
    </xf>
    <xf numFmtId="3" fontId="8" fillId="38" borderId="22" xfId="51" applyNumberFormat="1" applyFont="1" applyFill="1" applyBorder="1" applyAlignment="1">
      <alignment horizontal="right" vertical="center"/>
      <protection/>
    </xf>
    <xf numFmtId="3" fontId="8" fillId="38" borderId="12" xfId="51" applyNumberFormat="1" applyFont="1" applyFill="1" applyBorder="1" applyAlignment="1">
      <alignment horizontal="right" vertical="center"/>
      <protection/>
    </xf>
    <xf numFmtId="3" fontId="8" fillId="38" borderId="27" xfId="51" applyNumberFormat="1" applyFont="1" applyFill="1" applyBorder="1" applyAlignment="1" applyProtection="1">
      <alignment horizontal="right" vertical="center"/>
      <protection/>
    </xf>
    <xf numFmtId="3" fontId="8" fillId="38" borderId="22" xfId="51" applyNumberFormat="1" applyFont="1" applyFill="1" applyBorder="1" applyAlignment="1" applyProtection="1">
      <alignment horizontal="right" vertical="center"/>
      <protection locked="0"/>
    </xf>
    <xf numFmtId="3" fontId="8" fillId="38" borderId="13" xfId="51" applyNumberFormat="1" applyFont="1" applyFill="1" applyBorder="1" applyAlignment="1" applyProtection="1">
      <alignment horizontal="right" vertical="center"/>
      <protection/>
    </xf>
    <xf numFmtId="3" fontId="8" fillId="38" borderId="12" xfId="51" applyNumberFormat="1" applyFont="1" applyFill="1" applyBorder="1" applyAlignment="1" applyProtection="1">
      <alignment horizontal="right" vertical="center"/>
      <protection/>
    </xf>
    <xf numFmtId="3" fontId="8" fillId="38" borderId="44" xfId="51" applyNumberFormat="1" applyFont="1" applyFill="1" applyBorder="1" applyAlignment="1">
      <alignment horizontal="right" vertical="center"/>
      <protection/>
    </xf>
    <xf numFmtId="3" fontId="8" fillId="38" borderId="45" xfId="51" applyNumberFormat="1" applyFont="1" applyFill="1" applyBorder="1" applyAlignment="1" applyProtection="1">
      <alignment horizontal="right" vertical="center"/>
      <protection locked="0"/>
    </xf>
    <xf numFmtId="3" fontId="8" fillId="38" borderId="11" xfId="51" applyNumberFormat="1" applyFont="1" applyFill="1" applyBorder="1" applyAlignment="1">
      <alignment horizontal="right" vertical="center"/>
      <protection/>
    </xf>
    <xf numFmtId="3" fontId="8" fillId="38" borderId="10" xfId="51" applyNumberFormat="1" applyFont="1" applyFill="1" applyBorder="1" applyAlignment="1">
      <alignment horizontal="right" vertical="center"/>
      <protection/>
    </xf>
    <xf numFmtId="0" fontId="13" fillId="38" borderId="42" xfId="0" applyFont="1" applyFill="1" applyBorder="1" applyAlignment="1">
      <alignment horizontal="center" vertical="center"/>
    </xf>
    <xf numFmtId="3" fontId="8" fillId="38" borderId="48" xfId="51" applyNumberFormat="1" applyFont="1" applyFill="1" applyBorder="1" applyAlignment="1" applyProtection="1">
      <alignment horizontal="right" vertical="center"/>
      <protection/>
    </xf>
    <xf numFmtId="3" fontId="8" fillId="38" borderId="86" xfId="51" applyNumberFormat="1" applyFont="1" applyFill="1" applyBorder="1" applyAlignment="1" applyProtection="1">
      <alignment horizontal="right" vertical="center"/>
      <protection/>
    </xf>
    <xf numFmtId="3" fontId="8" fillId="38" borderId="42" xfId="51" applyNumberFormat="1" applyFont="1" applyFill="1" applyBorder="1" applyAlignment="1" applyProtection="1">
      <alignment horizontal="right" vertical="center"/>
      <protection/>
    </xf>
    <xf numFmtId="165" fontId="14" fillId="33" borderId="59" xfId="51" applyNumberFormat="1" applyFont="1" applyFill="1" applyBorder="1" applyAlignment="1" applyProtection="1">
      <alignment horizontal="center" vertical="center" wrapText="1"/>
      <protection locked="0"/>
    </xf>
    <xf numFmtId="165" fontId="14" fillId="33" borderId="24" xfId="51" applyNumberFormat="1" applyFont="1" applyFill="1" applyBorder="1" applyAlignment="1" applyProtection="1">
      <alignment horizontal="center" vertical="center" wrapText="1"/>
      <protection locked="0"/>
    </xf>
    <xf numFmtId="165" fontId="21" fillId="33" borderId="24" xfId="51" applyNumberFormat="1" applyFont="1" applyFill="1" applyBorder="1" applyAlignment="1" applyProtection="1">
      <alignment horizontal="center" vertical="center" wrapText="1"/>
      <protection locked="0"/>
    </xf>
    <xf numFmtId="165" fontId="14" fillId="33" borderId="26" xfId="51" applyNumberFormat="1" applyFont="1" applyFill="1" applyBorder="1" applyAlignment="1" applyProtection="1">
      <alignment horizontal="center" vertical="center" wrapText="1"/>
      <protection/>
    </xf>
    <xf numFmtId="165" fontId="0" fillId="33" borderId="34" xfId="0" applyNumberFormat="1" applyFont="1" applyFill="1" applyBorder="1" applyAlignment="1">
      <alignment horizontal="center"/>
    </xf>
    <xf numFmtId="3" fontId="6" fillId="7" borderId="74" xfId="51" applyNumberFormat="1" applyFont="1" applyFill="1" applyBorder="1" applyAlignment="1">
      <alignment vertical="center"/>
      <protection/>
    </xf>
    <xf numFmtId="3" fontId="6" fillId="7" borderId="103" xfId="51" applyNumberFormat="1" applyFont="1" applyFill="1" applyBorder="1" applyAlignment="1">
      <alignment vertical="center"/>
      <protection/>
    </xf>
    <xf numFmtId="3" fontId="6" fillId="7" borderId="78" xfId="51" applyNumberFormat="1" applyFont="1" applyFill="1" applyBorder="1" applyAlignment="1">
      <alignment vertical="center"/>
      <protection/>
    </xf>
    <xf numFmtId="3" fontId="6" fillId="7" borderId="80" xfId="51" applyNumberFormat="1" applyFont="1" applyFill="1" applyBorder="1" applyAlignment="1">
      <alignment vertical="center"/>
      <protection/>
    </xf>
    <xf numFmtId="3" fontId="6" fillId="7" borderId="106" xfId="51" applyNumberFormat="1" applyFont="1" applyFill="1" applyBorder="1" applyAlignment="1">
      <alignment vertical="center"/>
      <protection/>
    </xf>
    <xf numFmtId="3" fontId="6" fillId="7" borderId="83" xfId="51" applyNumberFormat="1" applyFont="1" applyFill="1" applyBorder="1" applyAlignment="1">
      <alignment vertical="center"/>
      <protection/>
    </xf>
    <xf numFmtId="3" fontId="6" fillId="7" borderId="107" xfId="51" applyNumberFormat="1" applyFont="1" applyFill="1" applyBorder="1" applyAlignment="1">
      <alignment vertical="center"/>
      <protection/>
    </xf>
    <xf numFmtId="0" fontId="6" fillId="37" borderId="46" xfId="51" applyFont="1" applyFill="1" applyBorder="1" applyAlignment="1">
      <alignment horizontal="center" vertical="center"/>
      <protection/>
    </xf>
    <xf numFmtId="0" fontId="8" fillId="37" borderId="23" xfId="54" applyFont="1" applyFill="1" applyBorder="1" applyAlignment="1">
      <alignment horizontal="left" vertical="center"/>
      <protection/>
    </xf>
    <xf numFmtId="0" fontId="6" fillId="37" borderId="30" xfId="51" applyFont="1" applyFill="1" applyBorder="1" applyAlignment="1">
      <alignment vertical="center"/>
      <protection/>
    </xf>
    <xf numFmtId="0" fontId="6" fillId="37" borderId="27" xfId="51" applyFont="1" applyFill="1" applyBorder="1" applyAlignment="1">
      <alignment vertical="center"/>
      <protection/>
    </xf>
    <xf numFmtId="3" fontId="8" fillId="37" borderId="30" xfId="51" applyNumberFormat="1" applyFont="1" applyFill="1" applyBorder="1" applyAlignment="1">
      <alignment vertical="center"/>
      <protection/>
    </xf>
    <xf numFmtId="3" fontId="8" fillId="37" borderId="22" xfId="51" applyNumberFormat="1" applyFont="1" applyFill="1" applyBorder="1" applyAlignment="1">
      <alignment vertical="center"/>
      <protection/>
    </xf>
    <xf numFmtId="3" fontId="6" fillId="37" borderId="108" xfId="51" applyNumberFormat="1" applyFont="1" applyFill="1" applyBorder="1" applyAlignment="1">
      <alignment vertical="center"/>
      <protection/>
    </xf>
    <xf numFmtId="3" fontId="6" fillId="37" borderId="109" xfId="51" applyNumberFormat="1" applyFont="1" applyFill="1" applyBorder="1" applyAlignment="1">
      <alignment vertical="center"/>
      <protection/>
    </xf>
    <xf numFmtId="3" fontId="6" fillId="37" borderId="110" xfId="51" applyNumberFormat="1" applyFont="1" applyFill="1" applyBorder="1" applyAlignment="1">
      <alignment vertical="center"/>
      <protection/>
    </xf>
    <xf numFmtId="3" fontId="8" fillId="37" borderId="13" xfId="51" applyNumberFormat="1" applyFont="1" applyFill="1" applyBorder="1" applyAlignment="1">
      <alignment vertical="center"/>
      <protection/>
    </xf>
    <xf numFmtId="3" fontId="49" fillId="0" borderId="25" xfId="52" applyNumberFormat="1" applyFont="1" applyBorder="1" applyAlignment="1">
      <alignment horizontal="right" vertical="center"/>
      <protection/>
    </xf>
    <xf numFmtId="3" fontId="49" fillId="0" borderId="26" xfId="52" applyNumberFormat="1" applyFont="1" applyBorder="1" applyAlignment="1">
      <alignment horizontal="right" vertical="center"/>
      <protection/>
    </xf>
    <xf numFmtId="3" fontId="49" fillId="0" borderId="36" xfId="52" applyNumberFormat="1" applyFont="1" applyBorder="1" applyAlignment="1">
      <alignment horizontal="right" vertical="center"/>
      <protection/>
    </xf>
    <xf numFmtId="3" fontId="49" fillId="0" borderId="37" xfId="52" applyNumberFormat="1" applyFont="1" applyBorder="1" applyAlignment="1">
      <alignment horizontal="right" vertical="center"/>
      <protection/>
    </xf>
    <xf numFmtId="3" fontId="49" fillId="0" borderId="45" xfId="52" applyNumberFormat="1" applyFont="1" applyBorder="1" applyAlignment="1">
      <alignment horizontal="right" vertical="center"/>
      <protection/>
    </xf>
    <xf numFmtId="3" fontId="49" fillId="0" borderId="24" xfId="52" applyNumberFormat="1" applyFont="1" applyBorder="1" applyAlignment="1">
      <alignment horizontal="right" vertical="center"/>
      <protection/>
    </xf>
    <xf numFmtId="3" fontId="49" fillId="0" borderId="25" xfId="52" applyNumberFormat="1" applyFont="1" applyBorder="1" applyAlignment="1">
      <alignment horizontal="right" vertical="center" wrapText="1"/>
      <protection/>
    </xf>
    <xf numFmtId="3" fontId="49" fillId="0" borderId="26" xfId="52" applyNumberFormat="1" applyFont="1" applyBorder="1" applyAlignment="1">
      <alignment horizontal="right" vertical="center" wrapText="1"/>
      <protection/>
    </xf>
    <xf numFmtId="3" fontId="49" fillId="0" borderId="40" xfId="52" applyNumberFormat="1" applyFont="1" applyBorder="1" applyAlignment="1">
      <alignment horizontal="right" vertical="center" wrapText="1"/>
      <protection/>
    </xf>
    <xf numFmtId="0" fontId="8" fillId="34" borderId="10" xfId="51" applyFont="1" applyFill="1" applyBorder="1" applyAlignment="1" applyProtection="1">
      <alignment horizontal="center" vertical="center"/>
      <protection locked="0"/>
    </xf>
    <xf numFmtId="3" fontId="8" fillId="34" borderId="22" xfId="51" applyNumberFormat="1" applyFont="1" applyFill="1" applyBorder="1" applyAlignment="1" applyProtection="1">
      <alignment vertical="center" wrapText="1"/>
      <protection/>
    </xf>
    <xf numFmtId="3" fontId="8" fillId="34" borderId="24" xfId="51" applyNumberFormat="1" applyFont="1" applyFill="1" applyBorder="1" applyAlignment="1" applyProtection="1">
      <alignment vertical="center" wrapText="1"/>
      <protection hidden="1"/>
    </xf>
    <xf numFmtId="0" fontId="8" fillId="34" borderId="12" xfId="51" applyFont="1" applyFill="1" applyBorder="1" applyAlignment="1" applyProtection="1">
      <alignment horizontal="center" vertical="center"/>
      <protection locked="0"/>
    </xf>
    <xf numFmtId="3" fontId="8" fillId="34" borderId="24" xfId="51" applyNumberFormat="1" applyFont="1" applyFill="1" applyBorder="1" applyAlignment="1" applyProtection="1">
      <alignment horizontal="right" vertical="center" wrapText="1"/>
      <protection hidden="1"/>
    </xf>
    <xf numFmtId="0" fontId="8" fillId="34" borderId="22" xfId="51" applyFont="1" applyFill="1" applyBorder="1" applyAlignment="1" applyProtection="1">
      <alignment horizontal="left" vertical="center"/>
      <protection/>
    </xf>
    <xf numFmtId="0" fontId="8" fillId="34" borderId="22" xfId="51" applyFont="1" applyFill="1" applyBorder="1" applyAlignment="1" applyProtection="1">
      <alignment horizontal="left" vertical="center" wrapText="1"/>
      <protection/>
    </xf>
    <xf numFmtId="3" fontId="8" fillId="34" borderId="22" xfId="51" applyNumberFormat="1" applyFont="1" applyFill="1" applyBorder="1" applyAlignment="1" applyProtection="1">
      <alignment vertical="center" wrapText="1"/>
      <protection locked="0"/>
    </xf>
    <xf numFmtId="0" fontId="8" fillId="34" borderId="28" xfId="51" applyFont="1" applyFill="1" applyBorder="1" applyAlignment="1" applyProtection="1">
      <alignment horizontal="center" vertical="center"/>
      <protection locked="0"/>
    </xf>
    <xf numFmtId="3" fontId="8" fillId="34" borderId="25" xfId="51" applyNumberFormat="1" applyFont="1" applyFill="1" applyBorder="1" applyAlignment="1" applyProtection="1">
      <alignment vertical="center"/>
      <protection locked="0"/>
    </xf>
    <xf numFmtId="3" fontId="8" fillId="34" borderId="26" xfId="51" applyNumberFormat="1" applyFont="1" applyFill="1" applyBorder="1" applyAlignment="1" applyProtection="1">
      <alignment vertical="center" wrapText="1"/>
      <protection hidden="1"/>
    </xf>
    <xf numFmtId="0" fontId="13" fillId="34" borderId="24" xfId="0" applyFont="1" applyFill="1" applyBorder="1" applyAlignment="1">
      <alignment horizontal="left" vertical="center"/>
    </xf>
    <xf numFmtId="0" fontId="23" fillId="0" borderId="24" xfId="0" applyFont="1" applyFill="1" applyBorder="1" applyAlignment="1">
      <alignment horizontal="left" vertical="center"/>
    </xf>
    <xf numFmtId="0" fontId="15" fillId="0" borderId="28" xfId="51" applyFont="1" applyFill="1" applyBorder="1" applyAlignment="1">
      <alignment horizontal="center" vertical="center"/>
      <protection/>
    </xf>
    <xf numFmtId="0" fontId="15" fillId="0" borderId="25" xfId="51" applyFont="1" applyFill="1" applyBorder="1" applyAlignment="1">
      <alignment horizontal="center" vertical="center"/>
      <protection/>
    </xf>
    <xf numFmtId="0" fontId="15" fillId="0" borderId="26" xfId="51" applyFont="1" applyFill="1" applyBorder="1" applyAlignment="1">
      <alignment horizontal="center" vertical="center"/>
      <protection/>
    </xf>
    <xf numFmtId="0" fontId="6" fillId="13" borderId="111" xfId="51" applyFont="1" applyFill="1" applyBorder="1" applyAlignment="1">
      <alignment horizontal="center" vertical="center"/>
      <protection/>
    </xf>
    <xf numFmtId="3" fontId="6" fillId="13" borderId="111" xfId="51" applyNumberFormat="1" applyFont="1" applyFill="1" applyBorder="1" applyAlignment="1">
      <alignment horizontal="right" vertical="center"/>
      <protection/>
    </xf>
    <xf numFmtId="3" fontId="6" fillId="13" borderId="112" xfId="51" applyNumberFormat="1" applyFont="1" applyFill="1" applyBorder="1" applyAlignment="1">
      <alignment horizontal="right" vertical="center"/>
      <protection/>
    </xf>
    <xf numFmtId="0" fontId="6" fillId="38" borderId="113" xfId="51" applyFont="1" applyFill="1" applyBorder="1" applyAlignment="1">
      <alignment vertical="center"/>
      <protection/>
    </xf>
    <xf numFmtId="0" fontId="6" fillId="38" borderId="114" xfId="51" applyFont="1" applyFill="1" applyBorder="1" applyAlignment="1">
      <alignment horizontal="center" vertical="center"/>
      <protection/>
    </xf>
    <xf numFmtId="3" fontId="6" fillId="38" borderId="114" xfId="51" applyNumberFormat="1" applyFont="1" applyFill="1" applyBorder="1" applyAlignment="1">
      <alignment horizontal="right" vertical="center"/>
      <protection/>
    </xf>
    <xf numFmtId="3" fontId="6" fillId="38" borderId="115" xfId="51" applyNumberFormat="1" applyFont="1" applyFill="1" applyBorder="1" applyAlignment="1">
      <alignment horizontal="right" vertical="center"/>
      <protection/>
    </xf>
    <xf numFmtId="0" fontId="6" fillId="7" borderId="113" xfId="51" applyFont="1" applyFill="1" applyBorder="1" applyAlignment="1">
      <alignment vertical="center"/>
      <protection/>
    </xf>
    <xf numFmtId="0" fontId="6" fillId="7" borderId="116" xfId="51" applyFont="1" applyFill="1" applyBorder="1" applyAlignment="1">
      <alignment vertical="center"/>
      <protection/>
    </xf>
    <xf numFmtId="0" fontId="6" fillId="7" borderId="116" xfId="54" applyFont="1" applyFill="1" applyBorder="1" applyAlignment="1">
      <alignment horizontal="right" vertical="center"/>
      <protection/>
    </xf>
    <xf numFmtId="0" fontId="6" fillId="7" borderId="116" xfId="54" applyFont="1" applyFill="1" applyBorder="1" applyAlignment="1">
      <alignment horizontal="left" vertical="center"/>
      <protection/>
    </xf>
    <xf numFmtId="0" fontId="6" fillId="7" borderId="117" xfId="51" applyFont="1" applyFill="1" applyBorder="1" applyAlignment="1">
      <alignment vertical="center"/>
      <protection/>
    </xf>
    <xf numFmtId="0" fontId="6" fillId="7" borderId="114" xfId="51" applyFont="1" applyFill="1" applyBorder="1" applyAlignment="1">
      <alignment horizontal="center" vertical="center"/>
      <protection/>
    </xf>
    <xf numFmtId="3" fontId="6" fillId="7" borderId="114" xfId="51" applyNumberFormat="1" applyFont="1" applyFill="1" applyBorder="1" applyAlignment="1">
      <alignment horizontal="right" vertical="center"/>
      <protection/>
    </xf>
    <xf numFmtId="3" fontId="6" fillId="7" borderId="115" xfId="51" applyNumberFormat="1" applyFont="1" applyFill="1" applyBorder="1" applyAlignment="1">
      <alignment horizontal="right" vertical="center"/>
      <protection/>
    </xf>
    <xf numFmtId="3" fontId="6" fillId="7" borderId="118" xfId="51" applyNumberFormat="1" applyFont="1" applyFill="1" applyBorder="1" applyAlignment="1">
      <alignment horizontal="right" vertical="center"/>
      <protection/>
    </xf>
    <xf numFmtId="0" fontId="6" fillId="40" borderId="113" xfId="51" applyFont="1" applyFill="1" applyBorder="1" applyAlignment="1">
      <alignment vertical="center"/>
      <protection/>
    </xf>
    <xf numFmtId="0" fontId="6" fillId="40" borderId="116" xfId="51" applyFont="1" applyFill="1" applyBorder="1" applyAlignment="1">
      <alignment vertical="center"/>
      <protection/>
    </xf>
    <xf numFmtId="0" fontId="6" fillId="40" borderId="117" xfId="51" applyFont="1" applyFill="1" applyBorder="1" applyAlignment="1">
      <alignment vertical="center"/>
      <protection/>
    </xf>
    <xf numFmtId="0" fontId="6" fillId="40" borderId="114" xfId="51" applyFont="1" applyFill="1" applyBorder="1" applyAlignment="1">
      <alignment horizontal="center" vertical="center"/>
      <protection/>
    </xf>
    <xf numFmtId="3" fontId="6" fillId="40" borderId="114" xfId="51" applyNumberFormat="1" applyFont="1" applyFill="1" applyBorder="1" applyAlignment="1">
      <alignment horizontal="right" vertical="center"/>
      <protection/>
    </xf>
    <xf numFmtId="3" fontId="6" fillId="40" borderId="115" xfId="51" applyNumberFormat="1" applyFont="1" applyFill="1" applyBorder="1" applyAlignment="1">
      <alignment horizontal="right" vertical="center"/>
      <protection/>
    </xf>
    <xf numFmtId="3" fontId="6" fillId="40" borderId="118" xfId="51" applyNumberFormat="1" applyFont="1" applyFill="1" applyBorder="1" applyAlignment="1">
      <alignment horizontal="right" vertical="center"/>
      <protection/>
    </xf>
    <xf numFmtId="0" fontId="6" fillId="41" borderId="113" xfId="51" applyFont="1" applyFill="1" applyBorder="1" applyAlignment="1">
      <alignment vertical="center"/>
      <protection/>
    </xf>
    <xf numFmtId="0" fontId="6" fillId="33" borderId="116" xfId="51" applyFont="1" applyFill="1" applyBorder="1" applyAlignment="1">
      <alignment vertical="center"/>
      <protection/>
    </xf>
    <xf numFmtId="0" fontId="6" fillId="0" borderId="114" xfId="51" applyFont="1" applyFill="1" applyBorder="1" applyAlignment="1">
      <alignment horizontal="center" vertical="center"/>
      <protection/>
    </xf>
    <xf numFmtId="3" fontId="6" fillId="0" borderId="119" xfId="51" applyNumberFormat="1" applyFont="1" applyFill="1" applyBorder="1" applyAlignment="1">
      <alignment horizontal="right" vertical="center"/>
      <protection/>
    </xf>
    <xf numFmtId="3" fontId="6" fillId="0" borderId="120" xfId="51" applyNumberFormat="1" applyFont="1" applyFill="1" applyBorder="1" applyAlignment="1">
      <alignment horizontal="right" vertical="center"/>
      <protection/>
    </xf>
    <xf numFmtId="3" fontId="6" fillId="0" borderId="114" xfId="51" applyNumberFormat="1" applyFont="1" applyFill="1" applyBorder="1" applyAlignment="1">
      <alignment horizontal="right" vertical="center"/>
      <protection/>
    </xf>
    <xf numFmtId="3" fontId="6" fillId="0" borderId="118" xfId="51" applyNumberFormat="1" applyFont="1" applyFill="1" applyBorder="1" applyAlignment="1">
      <alignment horizontal="right" vertical="center"/>
      <protection/>
    </xf>
    <xf numFmtId="3" fontId="6" fillId="0" borderId="115" xfId="51" applyNumberFormat="1" applyFont="1" applyFill="1" applyBorder="1" applyAlignment="1">
      <alignment horizontal="right" vertical="center"/>
      <protection/>
    </xf>
    <xf numFmtId="0" fontId="6" fillId="42" borderId="113" xfId="51" applyFont="1" applyFill="1" applyBorder="1" applyAlignment="1">
      <alignment vertical="center"/>
      <protection/>
    </xf>
    <xf numFmtId="0" fontId="6" fillId="33" borderId="114" xfId="51" applyFont="1" applyFill="1" applyBorder="1" applyAlignment="1">
      <alignment horizontal="center" vertical="center"/>
      <protection/>
    </xf>
    <xf numFmtId="0" fontId="6" fillId="43" borderId="113" xfId="51" applyFont="1" applyFill="1" applyBorder="1" applyAlignment="1">
      <alignment vertical="center"/>
      <protection/>
    </xf>
    <xf numFmtId="0" fontId="6" fillId="44" borderId="113" xfId="51" applyFont="1" applyFill="1" applyBorder="1" applyAlignment="1">
      <alignment vertical="center"/>
      <protection/>
    </xf>
    <xf numFmtId="3" fontId="6" fillId="0" borderId="119" xfId="51" applyNumberFormat="1" applyFont="1" applyFill="1" applyBorder="1" applyAlignment="1" applyProtection="1">
      <alignment horizontal="right" vertical="center"/>
      <protection locked="0"/>
    </xf>
    <xf numFmtId="3" fontId="6" fillId="0" borderId="120" xfId="51" applyNumberFormat="1" applyFont="1" applyFill="1" applyBorder="1" applyAlignment="1" applyProtection="1">
      <alignment horizontal="right" vertical="center"/>
      <protection locked="0"/>
    </xf>
    <xf numFmtId="3" fontId="6" fillId="0" borderId="114" xfId="51" applyNumberFormat="1" applyFont="1" applyFill="1" applyBorder="1" applyAlignment="1" applyProtection="1">
      <alignment horizontal="right" vertical="center"/>
      <protection locked="0"/>
    </xf>
    <xf numFmtId="3" fontId="6" fillId="0" borderId="115" xfId="51" applyNumberFormat="1" applyFont="1" applyFill="1" applyBorder="1" applyAlignment="1" applyProtection="1">
      <alignment horizontal="right" vertical="center"/>
      <protection locked="0"/>
    </xf>
    <xf numFmtId="0" fontId="6" fillId="36" borderId="116" xfId="51" applyFont="1" applyFill="1" applyBorder="1" applyAlignment="1">
      <alignment vertical="center"/>
      <protection/>
    </xf>
    <xf numFmtId="0" fontId="6" fillId="0" borderId="116" xfId="51" applyFont="1" applyFill="1" applyBorder="1" applyAlignment="1">
      <alignment vertical="center"/>
      <protection/>
    </xf>
    <xf numFmtId="0" fontId="6" fillId="0" borderId="117" xfId="51" applyFont="1" applyFill="1" applyBorder="1" applyAlignment="1">
      <alignment vertical="center"/>
      <protection/>
    </xf>
    <xf numFmtId="0" fontId="6" fillId="44" borderId="121" xfId="51" applyFont="1" applyFill="1" applyBorder="1" applyAlignment="1">
      <alignment vertical="center"/>
      <protection/>
    </xf>
    <xf numFmtId="0" fontId="6" fillId="36" borderId="122" xfId="51" applyFont="1" applyFill="1" applyBorder="1" applyAlignment="1">
      <alignment vertical="center"/>
      <protection/>
    </xf>
    <xf numFmtId="0" fontId="6" fillId="0" borderId="122" xfId="51" applyFont="1" applyFill="1" applyBorder="1" applyAlignment="1">
      <alignment vertical="center"/>
      <protection/>
    </xf>
    <xf numFmtId="0" fontId="6" fillId="0" borderId="123" xfId="51" applyFont="1" applyFill="1" applyBorder="1" applyAlignment="1">
      <alignment vertical="center"/>
      <protection/>
    </xf>
    <xf numFmtId="0" fontId="6" fillId="33" borderId="124" xfId="51" applyFont="1" applyFill="1" applyBorder="1" applyAlignment="1">
      <alignment horizontal="center" vertical="center"/>
      <protection/>
    </xf>
    <xf numFmtId="3" fontId="6" fillId="0" borderId="124" xfId="51" applyNumberFormat="1" applyFont="1" applyFill="1" applyBorder="1" applyAlignment="1">
      <alignment horizontal="right" vertical="center"/>
      <protection/>
    </xf>
    <xf numFmtId="3" fontId="6" fillId="0" borderId="125" xfId="51" applyNumberFormat="1" applyFont="1" applyFill="1" applyBorder="1" applyAlignment="1">
      <alignment horizontal="right" vertical="center"/>
      <protection/>
    </xf>
    <xf numFmtId="3" fontId="6" fillId="0" borderId="126" xfId="51" applyNumberFormat="1" applyFont="1" applyFill="1" applyBorder="1" applyAlignment="1">
      <alignment horizontal="right" vertical="center"/>
      <protection/>
    </xf>
    <xf numFmtId="0" fontId="0" fillId="33" borderId="0" xfId="0" applyFill="1" applyAlignment="1">
      <alignment/>
    </xf>
    <xf numFmtId="3" fontId="0" fillId="33" borderId="0" xfId="0" applyNumberFormat="1" applyFill="1" applyAlignment="1">
      <alignment horizontal="right"/>
    </xf>
    <xf numFmtId="0" fontId="6" fillId="40" borderId="116" xfId="54" applyFont="1" applyFill="1" applyBorder="1" applyAlignment="1">
      <alignment horizontal="right" vertical="center"/>
      <protection/>
    </xf>
    <xf numFmtId="0" fontId="6" fillId="36" borderId="113" xfId="51" applyFont="1" applyFill="1" applyBorder="1" applyAlignment="1">
      <alignment vertical="center"/>
      <protection/>
    </xf>
    <xf numFmtId="0" fontId="6" fillId="36" borderId="116" xfId="51" applyFont="1" applyFill="1" applyBorder="1" applyAlignment="1">
      <alignment horizontal="right" vertical="center"/>
      <protection/>
    </xf>
    <xf numFmtId="0" fontId="6" fillId="33" borderId="116" xfId="54" applyFont="1" applyFill="1" applyBorder="1" applyAlignment="1">
      <alignment horizontal="left" vertical="center"/>
      <protection/>
    </xf>
    <xf numFmtId="0" fontId="6" fillId="36" borderId="117" xfId="51" applyFont="1" applyFill="1" applyBorder="1" applyAlignment="1">
      <alignment vertical="center"/>
      <protection/>
    </xf>
    <xf numFmtId="0" fontId="6" fillId="40" borderId="116" xfId="54" applyFont="1" applyFill="1" applyBorder="1" applyAlignment="1">
      <alignment horizontal="left" vertical="center"/>
      <protection/>
    </xf>
    <xf numFmtId="0" fontId="6" fillId="33" borderId="113" xfId="51" applyFont="1" applyFill="1" applyBorder="1" applyAlignment="1">
      <alignment vertical="center"/>
      <protection/>
    </xf>
    <xf numFmtId="0" fontId="6" fillId="33" borderId="117" xfId="51" applyFont="1" applyFill="1" applyBorder="1" applyAlignment="1">
      <alignment vertical="center"/>
      <protection/>
    </xf>
    <xf numFmtId="0" fontId="6" fillId="13" borderId="127" xfId="51" applyFont="1" applyFill="1" applyBorder="1" applyAlignment="1">
      <alignment horizontal="center" vertical="center"/>
      <protection/>
    </xf>
    <xf numFmtId="3" fontId="6" fillId="13" borderId="114" xfId="51" applyNumberFormat="1" applyFont="1" applyFill="1" applyBorder="1" applyAlignment="1">
      <alignment horizontal="right" vertical="center"/>
      <protection/>
    </xf>
    <xf numFmtId="3" fontId="6" fillId="13" borderId="115" xfId="51" applyNumberFormat="1" applyFont="1" applyFill="1" applyBorder="1" applyAlignment="1">
      <alignment horizontal="right" vertical="center"/>
      <protection/>
    </xf>
    <xf numFmtId="0" fontId="6" fillId="36" borderId="121" xfId="51" applyFont="1" applyFill="1" applyBorder="1" applyAlignment="1">
      <alignment vertical="center"/>
      <protection/>
    </xf>
    <xf numFmtId="0" fontId="6" fillId="33" borderId="122" xfId="51" applyFont="1" applyFill="1" applyBorder="1" applyAlignment="1">
      <alignment vertical="center"/>
      <protection/>
    </xf>
    <xf numFmtId="0" fontId="6" fillId="36" borderId="123" xfId="51" applyFont="1" applyFill="1" applyBorder="1" applyAlignment="1">
      <alignment vertical="center"/>
      <protection/>
    </xf>
    <xf numFmtId="0" fontId="6" fillId="0" borderId="124" xfId="51" applyFont="1" applyFill="1" applyBorder="1" applyAlignment="1">
      <alignment horizontal="center" vertical="center"/>
      <protection/>
    </xf>
    <xf numFmtId="0" fontId="51" fillId="0" borderId="0" xfId="0" applyFont="1" applyAlignment="1">
      <alignment vertical="center"/>
    </xf>
    <xf numFmtId="0" fontId="12" fillId="0" borderId="9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8" xfId="0" applyFont="1" applyBorder="1" applyAlignment="1">
      <alignment horizontal="center" vertical="center" wrapText="1"/>
    </xf>
    <xf numFmtId="0" fontId="13" fillId="45" borderId="42" xfId="0" applyFont="1" applyFill="1" applyBorder="1" applyAlignment="1">
      <alignment horizontal="center" vertical="center"/>
    </xf>
    <xf numFmtId="0" fontId="13" fillId="45" borderId="91" xfId="0" applyFont="1" applyFill="1" applyBorder="1" applyAlignment="1">
      <alignment horizontal="center" vertical="center"/>
    </xf>
    <xf numFmtId="0" fontId="13" fillId="45" borderId="129" xfId="0" applyFont="1" applyFill="1" applyBorder="1" applyAlignment="1">
      <alignment horizontal="center" vertical="center"/>
    </xf>
    <xf numFmtId="3" fontId="6" fillId="45" borderId="62" xfId="51" applyNumberFormat="1" applyFont="1" applyFill="1" applyBorder="1" applyAlignment="1" applyProtection="1">
      <alignment horizontal="right" vertical="center"/>
      <protection/>
    </xf>
    <xf numFmtId="3" fontId="6" fillId="45" borderId="63" xfId="51" applyNumberFormat="1" applyFont="1" applyFill="1" applyBorder="1" applyAlignment="1" applyProtection="1">
      <alignment horizontal="right" vertical="center"/>
      <protection/>
    </xf>
    <xf numFmtId="3" fontId="6" fillId="45" borderId="64" xfId="51" applyNumberFormat="1" applyFont="1" applyFill="1" applyBorder="1" applyAlignment="1" applyProtection="1">
      <alignment horizontal="right" vertical="center"/>
      <protection/>
    </xf>
    <xf numFmtId="3" fontId="6" fillId="45" borderId="89" xfId="51" applyNumberFormat="1" applyFont="1" applyFill="1" applyBorder="1" applyAlignment="1" applyProtection="1">
      <alignment horizontal="right" vertical="center"/>
      <protection/>
    </xf>
    <xf numFmtId="0" fontId="12" fillId="34" borderId="30" xfId="0" applyFont="1" applyFill="1" applyBorder="1" applyAlignment="1">
      <alignment horizontal="center" vertical="center"/>
    </xf>
    <xf numFmtId="0" fontId="12" fillId="0" borderId="30" xfId="0" applyFont="1" applyBorder="1" applyAlignment="1">
      <alignment horizontal="center" vertical="center"/>
    </xf>
    <xf numFmtId="0" fontId="12" fillId="0" borderId="130" xfId="0" applyFont="1" applyFill="1" applyBorder="1" applyAlignment="1">
      <alignment horizontal="center" vertical="center"/>
    </xf>
    <xf numFmtId="0" fontId="6" fillId="0" borderId="130" xfId="0" applyFont="1" applyFill="1" applyBorder="1" applyAlignment="1">
      <alignment horizontal="center" vertical="center"/>
    </xf>
    <xf numFmtId="0" fontId="12" fillId="0" borderId="31" xfId="0" applyFont="1" applyBorder="1" applyAlignment="1">
      <alignment horizontal="center" vertical="center"/>
    </xf>
    <xf numFmtId="0" fontId="12" fillId="0" borderId="131" xfId="0" applyFont="1" applyFill="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2" fillId="38" borderId="30" xfId="0" applyFont="1" applyFill="1" applyBorder="1" applyAlignment="1">
      <alignment horizontal="center" vertical="center"/>
    </xf>
    <xf numFmtId="0" fontId="12" fillId="0" borderId="130" xfId="0" applyFont="1" applyFill="1" applyBorder="1" applyAlignment="1">
      <alignment horizontal="left" vertical="center"/>
    </xf>
    <xf numFmtId="0" fontId="13" fillId="34" borderId="130" xfId="0" applyFont="1" applyFill="1" applyBorder="1" applyAlignment="1">
      <alignment horizontal="left" vertical="center"/>
    </xf>
    <xf numFmtId="0" fontId="12" fillId="0" borderId="130" xfId="0" applyFont="1" applyFill="1" applyBorder="1" applyAlignment="1" applyProtection="1">
      <alignment horizontal="left" vertical="center"/>
      <protection locked="0"/>
    </xf>
    <xf numFmtId="0" fontId="13" fillId="0" borderId="130" xfId="0" applyFont="1" applyFill="1" applyBorder="1" applyAlignment="1" applyProtection="1">
      <alignment horizontal="left" vertical="center"/>
      <protection locked="0"/>
    </xf>
    <xf numFmtId="3" fontId="6" fillId="0" borderId="10" xfId="51" applyNumberFormat="1" applyFont="1" applyFill="1" applyBorder="1" applyAlignment="1" applyProtection="1">
      <alignment horizontal="right" vertical="center"/>
      <protection locked="0"/>
    </xf>
    <xf numFmtId="3" fontId="6" fillId="0" borderId="45" xfId="51" applyNumberFormat="1" applyFont="1" applyFill="1" applyBorder="1" applyAlignment="1" applyProtection="1">
      <alignment horizontal="right" vertical="center"/>
      <protection locked="0"/>
    </xf>
    <xf numFmtId="3" fontId="13" fillId="0" borderId="47" xfId="0" applyNumberFormat="1" applyFont="1" applyFill="1" applyBorder="1" applyAlignment="1">
      <alignment horizontal="right" vertical="center"/>
    </xf>
    <xf numFmtId="0" fontId="12" fillId="45" borderId="14" xfId="0" applyFont="1" applyFill="1" applyBorder="1" applyAlignment="1">
      <alignment horizontal="center" vertical="center"/>
    </xf>
    <xf numFmtId="0" fontId="12" fillId="45" borderId="55" xfId="0" applyFont="1" applyFill="1" applyBorder="1" applyAlignment="1">
      <alignment horizontal="center" vertical="center"/>
    </xf>
    <xf numFmtId="0" fontId="20" fillId="45" borderId="132" xfId="0" applyFont="1" applyFill="1" applyBorder="1" applyAlignment="1">
      <alignment horizontal="left" vertical="center"/>
    </xf>
    <xf numFmtId="3" fontId="8" fillId="45" borderId="33" xfId="51" applyNumberFormat="1" applyFont="1" applyFill="1" applyBorder="1" applyAlignment="1" applyProtection="1">
      <alignment horizontal="right" vertical="center"/>
      <protection/>
    </xf>
    <xf numFmtId="3" fontId="8" fillId="45" borderId="34" xfId="51" applyNumberFormat="1" applyFont="1" applyFill="1" applyBorder="1" applyAlignment="1" applyProtection="1">
      <alignment horizontal="right" vertical="center"/>
      <protection/>
    </xf>
    <xf numFmtId="3" fontId="0" fillId="0" borderId="0" xfId="0" applyNumberFormat="1" applyFont="1" applyAlignment="1" applyProtection="1">
      <alignment horizontal="right" vertical="center"/>
      <protection locked="0"/>
    </xf>
    <xf numFmtId="3" fontId="8" fillId="45" borderId="14" xfId="51" applyNumberFormat="1" applyFont="1" applyFill="1" applyBorder="1" applyAlignment="1" applyProtection="1">
      <alignment horizontal="right" vertical="center"/>
      <protection/>
    </xf>
    <xf numFmtId="0" fontId="20" fillId="0" borderId="0" xfId="0" applyFont="1" applyFill="1" applyBorder="1" applyAlignment="1">
      <alignment horizontal="left" vertical="center"/>
    </xf>
    <xf numFmtId="0" fontId="12" fillId="0" borderId="133" xfId="0" applyFont="1" applyBorder="1" applyAlignment="1">
      <alignment horizontal="center" vertical="center"/>
    </xf>
    <xf numFmtId="0" fontId="12" fillId="0" borderId="134" xfId="0" applyFont="1" applyBorder="1" applyAlignment="1">
      <alignment horizontal="center" vertical="center" wrapText="1" shrinkToFit="1"/>
    </xf>
    <xf numFmtId="0" fontId="12" fillId="0" borderId="88" xfId="0" applyFont="1" applyFill="1" applyBorder="1" applyAlignment="1">
      <alignment horizontal="center" vertical="center" wrapText="1" shrinkToFit="1"/>
    </xf>
    <xf numFmtId="0" fontId="13" fillId="34" borderId="42" xfId="0" applyFont="1" applyFill="1" applyBorder="1" applyAlignment="1">
      <alignment horizontal="center" vertical="center"/>
    </xf>
    <xf numFmtId="0" fontId="12" fillId="34" borderId="94" xfId="0" applyFont="1" applyFill="1" applyBorder="1" applyAlignment="1">
      <alignment horizontal="center" vertical="center"/>
    </xf>
    <xf numFmtId="0" fontId="13" fillId="34" borderId="135" xfId="0" applyFont="1" applyFill="1" applyBorder="1" applyAlignment="1">
      <alignment horizontal="left" vertical="center"/>
    </xf>
    <xf numFmtId="0" fontId="13" fillId="34" borderId="37" xfId="0" applyFont="1" applyFill="1" applyBorder="1" applyAlignment="1">
      <alignment horizontal="left" vertical="center"/>
    </xf>
    <xf numFmtId="3" fontId="8" fillId="34" borderId="48" xfId="51" applyNumberFormat="1" applyFont="1" applyFill="1" applyBorder="1" applyAlignment="1">
      <alignment horizontal="right" vertical="center"/>
      <protection/>
    </xf>
    <xf numFmtId="3" fontId="8" fillId="34" borderId="36" xfId="51" applyNumberFormat="1" applyFont="1" applyFill="1" applyBorder="1" applyAlignment="1">
      <alignment horizontal="right" vertical="center"/>
      <protection/>
    </xf>
    <xf numFmtId="3" fontId="8" fillId="34" borderId="86" xfId="51" applyNumberFormat="1" applyFont="1" applyFill="1" applyBorder="1" applyAlignment="1">
      <alignment horizontal="right" vertical="center"/>
      <protection/>
    </xf>
    <xf numFmtId="3" fontId="8" fillId="34" borderId="42" xfId="51" applyNumberFormat="1" applyFont="1" applyFill="1" applyBorder="1" applyAlignment="1">
      <alignment horizontal="right" vertical="center"/>
      <protection/>
    </xf>
    <xf numFmtId="3" fontId="8" fillId="34" borderId="37" xfId="51" applyNumberFormat="1" applyFont="1" applyFill="1" applyBorder="1" applyAlignment="1">
      <alignment horizontal="right" vertical="center"/>
      <protection/>
    </xf>
    <xf numFmtId="0" fontId="13" fillId="36" borderId="12" xfId="0" applyFont="1" applyFill="1" applyBorder="1" applyAlignment="1">
      <alignment horizontal="center" vertical="center"/>
    </xf>
    <xf numFmtId="0" fontId="13" fillId="36" borderId="30" xfId="0" applyFont="1" applyFill="1" applyBorder="1" applyAlignment="1">
      <alignment horizontal="center" vertical="center"/>
    </xf>
    <xf numFmtId="0" fontId="13" fillId="36" borderId="136" xfId="0" applyFont="1" applyFill="1" applyBorder="1" applyAlignment="1">
      <alignment horizontal="center" vertical="center"/>
    </xf>
    <xf numFmtId="0" fontId="12" fillId="36" borderId="30" xfId="0" applyFont="1" applyFill="1" applyBorder="1" applyAlignment="1">
      <alignment horizontal="center" vertical="center"/>
    </xf>
    <xf numFmtId="0" fontId="12" fillId="0" borderId="136" xfId="0" applyFont="1" applyBorder="1" applyAlignment="1">
      <alignment horizontal="center" vertical="center"/>
    </xf>
    <xf numFmtId="3" fontId="6" fillId="37" borderId="22" xfId="51" applyNumberFormat="1" applyFont="1" applyFill="1" applyBorder="1" applyAlignment="1">
      <alignment horizontal="right" vertical="center"/>
      <protection/>
    </xf>
    <xf numFmtId="0" fontId="12" fillId="0" borderId="13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2" xfId="0" applyFont="1" applyBorder="1" applyAlignment="1">
      <alignment horizontal="center" vertical="center"/>
    </xf>
    <xf numFmtId="0" fontId="13" fillId="0" borderId="30" xfId="0" applyFont="1" applyBorder="1" applyAlignment="1">
      <alignment horizontal="center" vertical="center"/>
    </xf>
    <xf numFmtId="0" fontId="13" fillId="0" borderId="136" xfId="0" applyFont="1" applyBorder="1" applyAlignment="1">
      <alignment horizontal="center" vertical="center"/>
    </xf>
    <xf numFmtId="3" fontId="13" fillId="0" borderId="27" xfId="0" applyNumberFormat="1" applyFont="1" applyBorder="1" applyAlignment="1" applyProtection="1">
      <alignment horizontal="right" vertical="center"/>
      <protection locked="0"/>
    </xf>
    <xf numFmtId="3" fontId="13" fillId="0" borderId="22" xfId="0" applyNumberFormat="1" applyFont="1" applyBorder="1" applyAlignment="1" applyProtection="1">
      <alignment horizontal="right" vertical="center"/>
      <protection locked="0"/>
    </xf>
    <xf numFmtId="3" fontId="8" fillId="35" borderId="22" xfId="51" applyNumberFormat="1" applyFont="1" applyFill="1" applyBorder="1" applyAlignment="1">
      <alignment horizontal="right" vertical="center"/>
      <protection/>
    </xf>
    <xf numFmtId="3" fontId="13" fillId="0" borderId="13" xfId="0" applyNumberFormat="1" applyFont="1" applyBorder="1" applyAlignment="1" applyProtection="1">
      <alignment horizontal="right" vertical="center"/>
      <protection locked="0"/>
    </xf>
    <xf numFmtId="3" fontId="13" fillId="0" borderId="12" xfId="0" applyNumberFormat="1" applyFont="1" applyBorder="1" applyAlignment="1" applyProtection="1">
      <alignment horizontal="right" vertical="center"/>
      <protection locked="0"/>
    </xf>
    <xf numFmtId="3" fontId="8" fillId="35" borderId="24" xfId="51" applyNumberFormat="1" applyFont="1" applyFill="1" applyBorder="1" applyAlignment="1" applyProtection="1">
      <alignment horizontal="right" vertical="center"/>
      <protection/>
    </xf>
    <xf numFmtId="0" fontId="23" fillId="0" borderId="24" xfId="0" applyFont="1" applyBorder="1" applyAlignment="1">
      <alignment horizontal="left" vertical="center"/>
    </xf>
    <xf numFmtId="0" fontId="12" fillId="34" borderId="12" xfId="0" applyFont="1" applyFill="1" applyBorder="1" applyAlignment="1">
      <alignment horizontal="center" vertical="center"/>
    </xf>
    <xf numFmtId="0" fontId="13" fillId="34" borderId="136" xfId="0" applyFont="1" applyFill="1" applyBorder="1" applyAlignment="1">
      <alignment horizontal="left" vertical="center"/>
    </xf>
    <xf numFmtId="0" fontId="13" fillId="0" borderId="136"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30" xfId="0" applyFont="1" applyFill="1" applyBorder="1" applyAlignment="1">
      <alignment horizontal="center" vertical="center"/>
    </xf>
    <xf numFmtId="0" fontId="13" fillId="33" borderId="136" xfId="0" applyFont="1" applyFill="1" applyBorder="1" applyAlignment="1">
      <alignment horizontal="center" vertical="center"/>
    </xf>
    <xf numFmtId="3" fontId="13" fillId="34" borderId="22" xfId="0" applyNumberFormat="1" applyFont="1" applyFill="1" applyBorder="1" applyAlignment="1" applyProtection="1">
      <alignment horizontal="right" vertical="center"/>
      <protection/>
    </xf>
    <xf numFmtId="0" fontId="101" fillId="0" borderId="136" xfId="0" applyFont="1" applyFill="1" applyBorder="1" applyAlignment="1">
      <alignment horizontal="center" vertical="center"/>
    </xf>
    <xf numFmtId="0" fontId="13" fillId="0" borderId="136" xfId="0" applyFont="1" applyFill="1" applyBorder="1" applyAlignment="1">
      <alignment horizontal="left" vertical="center"/>
    </xf>
    <xf numFmtId="0" fontId="12" fillId="0" borderId="136" xfId="0" applyFont="1" applyFill="1" applyBorder="1" applyAlignment="1" applyProtection="1">
      <alignment horizontal="center" vertical="center"/>
      <protection locked="0"/>
    </xf>
    <xf numFmtId="3" fontId="6" fillId="0" borderId="47" xfId="51" applyNumberFormat="1" applyFont="1" applyFill="1" applyBorder="1" applyAlignment="1">
      <alignment horizontal="right" vertical="center"/>
      <protection/>
    </xf>
    <xf numFmtId="0" fontId="13" fillId="34" borderId="14" xfId="0" applyFont="1" applyFill="1" applyBorder="1" applyAlignment="1">
      <alignment horizontal="center" vertical="center"/>
    </xf>
    <xf numFmtId="0" fontId="13" fillId="34" borderId="55" xfId="0" applyFont="1" applyFill="1" applyBorder="1" applyAlignment="1">
      <alignment horizontal="center" vertical="center"/>
    </xf>
    <xf numFmtId="0" fontId="13" fillId="34" borderId="137" xfId="0" applyFont="1" applyFill="1" applyBorder="1" applyAlignment="1">
      <alignment horizontal="center" vertical="center"/>
    </xf>
    <xf numFmtId="0" fontId="13" fillId="34" borderId="58" xfId="0" applyFont="1" applyFill="1" applyBorder="1" applyAlignment="1">
      <alignment vertical="center"/>
    </xf>
    <xf numFmtId="3" fontId="8" fillId="34" borderId="14" xfId="51" applyNumberFormat="1" applyFont="1" applyFill="1" applyBorder="1" applyAlignment="1">
      <alignment horizontal="right" vertical="center"/>
      <protection/>
    </xf>
    <xf numFmtId="3" fontId="8" fillId="34" borderId="33" xfId="51" applyNumberFormat="1" applyFont="1" applyFill="1" applyBorder="1" applyAlignment="1">
      <alignment horizontal="right" vertical="center"/>
      <protection/>
    </xf>
    <xf numFmtId="3" fontId="8" fillId="34" borderId="16" xfId="51" applyNumberFormat="1" applyFont="1" applyFill="1" applyBorder="1" applyAlignment="1">
      <alignment horizontal="right" vertical="center"/>
      <protection/>
    </xf>
    <xf numFmtId="3" fontId="78" fillId="0" borderId="0" xfId="0" applyNumberFormat="1" applyFont="1" applyFill="1" applyBorder="1" applyAlignment="1">
      <alignment horizontal="right" vertical="center"/>
    </xf>
    <xf numFmtId="3" fontId="8" fillId="34" borderId="34" xfId="51" applyNumberFormat="1" applyFont="1" applyFill="1" applyBorder="1" applyAlignment="1">
      <alignment horizontal="right" vertical="center"/>
      <protection/>
    </xf>
    <xf numFmtId="0" fontId="13" fillId="0" borderId="0" xfId="0" applyFont="1" applyBorder="1" applyAlignment="1">
      <alignment vertical="center"/>
    </xf>
    <xf numFmtId="0" fontId="30" fillId="0" borderId="0" xfId="55" applyFont="1" applyAlignment="1" applyProtection="1">
      <alignment vertical="center"/>
      <protection/>
    </xf>
    <xf numFmtId="3" fontId="21" fillId="45" borderId="138" xfId="51" applyNumberFormat="1" applyFont="1" applyFill="1" applyBorder="1" applyAlignment="1" applyProtection="1">
      <alignment horizontal="left" vertical="center"/>
      <protection/>
    </xf>
    <xf numFmtId="3" fontId="21" fillId="45" borderId="16" xfId="51" applyNumberFormat="1" applyFont="1" applyFill="1" applyBorder="1" applyAlignment="1" applyProtection="1">
      <alignment horizontal="right" vertical="center"/>
      <protection/>
    </xf>
    <xf numFmtId="0" fontId="12" fillId="0" borderId="40" xfId="0" applyFont="1" applyBorder="1" applyAlignment="1">
      <alignment horizontal="center" vertical="center" wrapText="1" shrinkToFit="1"/>
    </xf>
    <xf numFmtId="0" fontId="12" fillId="0" borderId="40" xfId="0" applyFont="1" applyFill="1" applyBorder="1" applyAlignment="1">
      <alignment horizontal="center" vertical="center" wrapText="1" shrinkToFit="1"/>
    </xf>
    <xf numFmtId="0" fontId="12" fillId="0" borderId="139" xfId="0" applyFont="1" applyFill="1" applyBorder="1" applyAlignment="1">
      <alignment horizontal="center" vertical="center" wrapText="1" shrinkToFit="1"/>
    </xf>
    <xf numFmtId="0" fontId="12" fillId="37" borderId="26" xfId="0" applyFont="1" applyFill="1" applyBorder="1" applyAlignment="1">
      <alignment horizontal="center" vertical="center" wrapText="1" shrinkToFit="1"/>
    </xf>
    <xf numFmtId="0" fontId="12" fillId="38" borderId="94" xfId="0" applyFont="1" applyFill="1" applyBorder="1" applyAlignment="1">
      <alignment horizontal="center" vertical="center"/>
    </xf>
    <xf numFmtId="0" fontId="12" fillId="38" borderId="10" xfId="0" applyFont="1" applyFill="1" applyBorder="1" applyAlignment="1">
      <alignment horizontal="center" vertical="center"/>
    </xf>
    <xf numFmtId="0" fontId="12" fillId="38" borderId="47" xfId="0" applyFont="1" applyFill="1" applyBorder="1" applyAlignment="1">
      <alignment horizontal="center" vertical="center"/>
    </xf>
    <xf numFmtId="3" fontId="8" fillId="38" borderId="44" xfId="51" applyNumberFormat="1" applyFont="1" applyFill="1" applyBorder="1" applyAlignment="1" applyProtection="1">
      <alignment horizontal="right" vertical="center"/>
      <protection/>
    </xf>
    <xf numFmtId="3" fontId="8" fillId="38" borderId="11" xfId="51" applyNumberFormat="1" applyFont="1" applyFill="1" applyBorder="1" applyAlignment="1" applyProtection="1">
      <alignment horizontal="right" vertical="center"/>
      <protection/>
    </xf>
    <xf numFmtId="3" fontId="8" fillId="38" borderId="10" xfId="51" applyNumberFormat="1" applyFont="1" applyFill="1" applyBorder="1" applyAlignment="1" applyProtection="1">
      <alignment horizontal="right" vertical="center"/>
      <protection/>
    </xf>
    <xf numFmtId="0" fontId="12" fillId="0" borderId="130" xfId="0" applyFont="1" applyBorder="1" applyAlignment="1">
      <alignment vertical="center"/>
    </xf>
    <xf numFmtId="3" fontId="8" fillId="38" borderId="30" xfId="51" applyNumberFormat="1" applyFont="1" applyFill="1" applyBorder="1" applyAlignment="1">
      <alignment horizontal="right" vertical="center"/>
      <protection/>
    </xf>
    <xf numFmtId="3" fontId="8" fillId="38" borderId="13" xfId="51" applyNumberFormat="1" applyFont="1" applyFill="1" applyBorder="1" applyAlignment="1">
      <alignment horizontal="right" vertical="center"/>
      <protection/>
    </xf>
    <xf numFmtId="0" fontId="13" fillId="0" borderId="130" xfId="0" applyFont="1" applyFill="1" applyBorder="1" applyAlignment="1">
      <alignment horizontal="left" vertical="center"/>
    </xf>
    <xf numFmtId="3" fontId="6" fillId="0" borderId="44" xfId="51" applyNumberFormat="1" applyFont="1" applyFill="1" applyBorder="1" applyAlignment="1" applyProtection="1">
      <alignment horizontal="right" vertical="center"/>
      <protection locked="0"/>
    </xf>
    <xf numFmtId="0" fontId="0" fillId="0" borderId="22" xfId="0" applyBorder="1" applyAlignment="1">
      <alignment/>
    </xf>
    <xf numFmtId="3" fontId="6" fillId="0" borderId="56" xfId="51" applyNumberFormat="1" applyFont="1" applyFill="1" applyBorder="1" applyAlignment="1" applyProtection="1">
      <alignment horizontal="right" vertical="center"/>
      <protection locked="0"/>
    </xf>
    <xf numFmtId="3" fontId="6" fillId="0" borderId="59" xfId="51" applyNumberFormat="1" applyFont="1" applyFill="1" applyBorder="1" applyAlignment="1" applyProtection="1">
      <alignment horizontal="right" vertical="center"/>
      <protection locked="0"/>
    </xf>
    <xf numFmtId="3" fontId="6" fillId="0" borderId="11" xfId="51" applyNumberFormat="1" applyFont="1" applyFill="1" applyBorder="1" applyAlignment="1" applyProtection="1">
      <alignment horizontal="right" vertical="center"/>
      <protection locked="0"/>
    </xf>
    <xf numFmtId="3" fontId="6" fillId="35" borderId="52" xfId="51" applyNumberFormat="1" applyFont="1" applyFill="1" applyBorder="1" applyAlignment="1">
      <alignment horizontal="right" vertical="center"/>
      <protection/>
    </xf>
    <xf numFmtId="0" fontId="12" fillId="0" borderId="130" xfId="0" applyNumberFormat="1" applyFont="1" applyFill="1" applyBorder="1" applyAlignment="1">
      <alignment horizontal="left" vertical="center"/>
    </xf>
    <xf numFmtId="0" fontId="0" fillId="0" borderId="95" xfId="0" applyNumberFormat="1" applyBorder="1" applyAlignment="1">
      <alignment/>
    </xf>
    <xf numFmtId="0" fontId="12" fillId="0" borderId="131" xfId="0" applyFont="1" applyBorder="1" applyAlignment="1">
      <alignment vertical="center"/>
    </xf>
    <xf numFmtId="0" fontId="12" fillId="0" borderId="128" xfId="0" applyFont="1" applyBorder="1" applyAlignment="1">
      <alignment horizontal="center" vertical="center"/>
    </xf>
    <xf numFmtId="0" fontId="12" fillId="0" borderId="140" xfId="0" applyFont="1" applyBorder="1" applyAlignment="1">
      <alignment vertical="center"/>
    </xf>
    <xf numFmtId="0" fontId="22" fillId="38" borderId="141" xfId="0" applyFont="1" applyFill="1" applyBorder="1" applyAlignment="1">
      <alignment vertical="center"/>
    </xf>
    <xf numFmtId="0" fontId="22" fillId="38" borderId="94" xfId="0" applyFont="1" applyFill="1" applyBorder="1" applyAlignment="1">
      <alignment vertical="center"/>
    </xf>
    <xf numFmtId="0" fontId="22" fillId="38" borderId="86" xfId="0" applyFont="1" applyFill="1" applyBorder="1" applyAlignment="1">
      <alignment vertical="center"/>
    </xf>
    <xf numFmtId="0" fontId="26" fillId="38" borderId="42" xfId="0" applyFont="1" applyFill="1" applyBorder="1" applyAlignment="1">
      <alignment horizontal="center" vertical="center"/>
    </xf>
    <xf numFmtId="3" fontId="7" fillId="38" borderId="36" xfId="51" applyNumberFormat="1" applyFont="1" applyFill="1" applyBorder="1" applyAlignment="1">
      <alignment horizontal="right" vertical="center"/>
      <protection/>
    </xf>
    <xf numFmtId="3" fontId="7" fillId="38" borderId="36" xfId="51" applyNumberFormat="1" applyFont="1" applyFill="1" applyBorder="1" applyAlignment="1" applyProtection="1">
      <alignment horizontal="right" vertical="center"/>
      <protection locked="0"/>
    </xf>
    <xf numFmtId="3" fontId="7" fillId="38" borderId="37" xfId="51" applyNumberFormat="1" applyFont="1" applyFill="1" applyBorder="1" applyAlignment="1">
      <alignment horizontal="right" vertical="center"/>
      <protection/>
    </xf>
    <xf numFmtId="3" fontId="7" fillId="38" borderId="42" xfId="51" applyNumberFormat="1" applyFont="1" applyFill="1" applyBorder="1" applyAlignment="1">
      <alignment horizontal="right" vertical="center"/>
      <protection/>
    </xf>
    <xf numFmtId="3" fontId="7" fillId="38" borderId="86" xfId="51" applyNumberFormat="1" applyFont="1" applyFill="1" applyBorder="1" applyAlignment="1">
      <alignment horizontal="right" vertical="center"/>
      <protection/>
    </xf>
    <xf numFmtId="0" fontId="12" fillId="38" borderId="128" xfId="0" applyFont="1" applyFill="1" applyBorder="1" applyAlignment="1">
      <alignment horizontal="center" vertical="center"/>
    </xf>
    <xf numFmtId="0" fontId="22" fillId="38" borderId="140" xfId="0" applyFont="1" applyFill="1" applyBorder="1" applyAlignment="1">
      <alignment vertical="center"/>
    </xf>
    <xf numFmtId="0" fontId="22" fillId="38" borderId="128" xfId="0" applyFont="1" applyFill="1" applyBorder="1" applyAlignment="1">
      <alignment vertical="center"/>
    </xf>
    <xf numFmtId="0" fontId="22" fillId="38" borderId="17" xfId="0" applyFont="1" applyFill="1" applyBorder="1" applyAlignment="1">
      <alignment vertical="center"/>
    </xf>
    <xf numFmtId="3" fontId="7" fillId="38" borderId="19" xfId="51" applyNumberFormat="1" applyFont="1" applyFill="1" applyBorder="1" applyAlignment="1">
      <alignment horizontal="right" vertical="center"/>
      <protection/>
    </xf>
    <xf numFmtId="3" fontId="7" fillId="38" borderId="19" xfId="51" applyNumberFormat="1" applyFont="1" applyFill="1" applyBorder="1" applyAlignment="1" applyProtection="1">
      <alignment horizontal="right" vertical="center"/>
      <protection locked="0"/>
    </xf>
    <xf numFmtId="3" fontId="7" fillId="38" borderId="21" xfId="51" applyNumberFormat="1" applyFont="1" applyFill="1" applyBorder="1" applyAlignment="1">
      <alignment horizontal="right" vertical="center"/>
      <protection/>
    </xf>
    <xf numFmtId="3" fontId="7" fillId="38" borderId="18" xfId="51" applyNumberFormat="1" applyFont="1" applyFill="1" applyBorder="1" applyAlignment="1">
      <alignment horizontal="right" vertical="center"/>
      <protection/>
    </xf>
    <xf numFmtId="3" fontId="7" fillId="38" borderId="17" xfId="51" applyNumberFormat="1" applyFont="1" applyFill="1" applyBorder="1" applyAlignment="1">
      <alignment horizontal="right" vertical="center"/>
      <protection/>
    </xf>
    <xf numFmtId="0" fontId="6" fillId="0" borderId="95" xfId="51" applyFont="1" applyBorder="1" applyAlignment="1" applyProtection="1">
      <alignment vertical="center"/>
      <protection locked="0"/>
    </xf>
    <xf numFmtId="3" fontId="6" fillId="0" borderId="99" xfId="51" applyNumberFormat="1" applyFont="1" applyBorder="1" applyAlignment="1" applyProtection="1">
      <alignment horizontal="right" vertical="center" wrapText="1" indent="1"/>
      <protection locked="0"/>
    </xf>
    <xf numFmtId="3" fontId="6" fillId="0" borderId="92" xfId="51" applyNumberFormat="1" applyFont="1" applyBorder="1" applyAlignment="1" applyProtection="1">
      <alignment horizontal="right" vertical="center" wrapText="1" indent="1"/>
      <protection locked="0"/>
    </xf>
    <xf numFmtId="3" fontId="6" fillId="0" borderId="100" xfId="51" applyNumberFormat="1" applyFont="1" applyBorder="1" applyAlignment="1" applyProtection="1">
      <alignment horizontal="right" vertical="center" wrapText="1" indent="1"/>
      <protection locked="0"/>
    </xf>
    <xf numFmtId="193" fontId="6" fillId="0" borderId="0" xfId="51" applyNumberFormat="1" applyFont="1" applyBorder="1" applyAlignment="1" applyProtection="1">
      <alignment vertical="center"/>
      <protection locked="0"/>
    </xf>
    <xf numFmtId="3" fontId="6" fillId="0" borderId="90" xfId="51" applyNumberFormat="1" applyFont="1" applyBorder="1" applyAlignment="1" applyProtection="1">
      <alignment vertical="center"/>
      <protection/>
    </xf>
    <xf numFmtId="3" fontId="6" fillId="0" borderId="16" xfId="51" applyNumberFormat="1" applyFont="1" applyBorder="1" applyAlignment="1" applyProtection="1">
      <alignment horizontal="right" vertical="center" wrapText="1"/>
      <protection/>
    </xf>
    <xf numFmtId="3" fontId="12" fillId="0" borderId="12" xfId="55" applyNumberFormat="1" applyFont="1" applyBorder="1" applyAlignment="1" applyProtection="1">
      <alignment horizontal="right" vertical="center"/>
      <protection locked="0"/>
    </xf>
    <xf numFmtId="3" fontId="12" fillId="0" borderId="22" xfId="55" applyNumberFormat="1" applyFont="1" applyBorder="1" applyAlignment="1" applyProtection="1">
      <alignment horizontal="right" vertical="center"/>
      <protection locked="0"/>
    </xf>
    <xf numFmtId="3" fontId="12" fillId="0" borderId="24" xfId="55" applyNumberFormat="1" applyFont="1" applyBorder="1" applyAlignment="1" applyProtection="1">
      <alignment horizontal="left" vertical="center" wrapText="1"/>
      <protection locked="0"/>
    </xf>
    <xf numFmtId="3" fontId="6" fillId="33" borderId="24" xfId="55" applyNumberFormat="1" applyFont="1" applyFill="1" applyBorder="1" applyAlignment="1" applyProtection="1">
      <alignment horizontal="left" vertical="center" wrapText="1"/>
      <protection locked="0"/>
    </xf>
    <xf numFmtId="3" fontId="6" fillId="33" borderId="12" xfId="55" applyNumberFormat="1" applyFont="1" applyFill="1" applyBorder="1" applyAlignment="1" applyProtection="1">
      <alignment horizontal="right" vertical="center"/>
      <protection locked="0"/>
    </xf>
    <xf numFmtId="3" fontId="6" fillId="33" borderId="22" xfId="55" applyNumberFormat="1" applyFont="1" applyFill="1" applyBorder="1" applyAlignment="1" applyProtection="1">
      <alignment horizontal="right" vertical="center"/>
      <protection locked="0"/>
    </xf>
    <xf numFmtId="3" fontId="6" fillId="33" borderId="22" xfId="51" applyNumberFormat="1" applyFont="1" applyFill="1" applyBorder="1" applyAlignment="1" applyProtection="1">
      <alignment horizontal="right" vertical="center"/>
      <protection/>
    </xf>
    <xf numFmtId="3" fontId="6" fillId="33" borderId="24" xfId="51" applyNumberFormat="1" applyFont="1" applyFill="1" applyBorder="1" applyAlignment="1" applyProtection="1">
      <alignment horizontal="right" vertical="center"/>
      <protection/>
    </xf>
    <xf numFmtId="3" fontId="12" fillId="0" borderId="12" xfId="55" applyNumberFormat="1" applyFont="1" applyFill="1" applyBorder="1" applyAlignment="1" applyProtection="1">
      <alignment horizontal="right" vertical="center"/>
      <protection locked="0"/>
    </xf>
    <xf numFmtId="0" fontId="12" fillId="0" borderId="51" xfId="0" applyFont="1" applyBorder="1" applyAlignment="1" applyProtection="1">
      <alignment horizontal="center" vertical="center" wrapText="1" shrinkToFit="1"/>
      <protection/>
    </xf>
    <xf numFmtId="0" fontId="12" fillId="0" borderId="54" xfId="0" applyFont="1" applyFill="1" applyBorder="1" applyAlignment="1" applyProtection="1">
      <alignment horizontal="center" vertical="center" wrapText="1" shrinkToFit="1"/>
      <protection/>
    </xf>
    <xf numFmtId="0" fontId="12" fillId="0" borderId="50" xfId="0" applyFont="1" applyFill="1" applyBorder="1" applyAlignment="1" applyProtection="1">
      <alignment horizontal="center" vertical="center" wrapText="1" shrinkToFit="1"/>
      <protection/>
    </xf>
    <xf numFmtId="0" fontId="12" fillId="0" borderId="51" xfId="0" applyFont="1" applyFill="1" applyBorder="1" applyAlignment="1" applyProtection="1">
      <alignment horizontal="center" vertical="center" wrapText="1" shrinkToFit="1"/>
      <protection/>
    </xf>
    <xf numFmtId="0" fontId="12" fillId="0" borderId="46" xfId="55" applyFont="1" applyBorder="1" applyAlignment="1" applyProtection="1">
      <alignment horizontal="center" vertical="center"/>
      <protection/>
    </xf>
    <xf numFmtId="0" fontId="14" fillId="45" borderId="32" xfId="55" applyFont="1" applyFill="1" applyBorder="1" applyAlignment="1" applyProtection="1">
      <alignment horizontal="center" vertical="center"/>
      <protection/>
    </xf>
    <xf numFmtId="3" fontId="8" fillId="45" borderId="15" xfId="51" applyNumberFormat="1" applyFont="1" applyFill="1" applyBorder="1" applyAlignment="1" applyProtection="1">
      <alignment horizontal="right" vertical="center"/>
      <protection/>
    </xf>
    <xf numFmtId="0" fontId="12" fillId="0" borderId="142" xfId="0" applyFont="1" applyBorder="1" applyAlignment="1">
      <alignment horizontal="center" vertical="center" wrapText="1"/>
    </xf>
    <xf numFmtId="0" fontId="12" fillId="0" borderId="65" xfId="0" applyFont="1" applyBorder="1" applyAlignment="1">
      <alignment horizontal="center" vertical="center" wrapText="1"/>
    </xf>
    <xf numFmtId="0" fontId="98" fillId="0" borderId="24" xfId="0" applyFont="1" applyBorder="1" applyAlignment="1">
      <alignment/>
    </xf>
    <xf numFmtId="0" fontId="12" fillId="0" borderId="12" xfId="0" applyFont="1" applyBorder="1" applyAlignment="1" applyProtection="1">
      <alignment horizontal="center" vertical="center"/>
      <protection/>
    </xf>
    <xf numFmtId="0" fontId="12" fillId="0" borderId="50" xfId="0" applyFont="1" applyBorder="1" applyAlignment="1" applyProtection="1">
      <alignment horizontal="center" vertical="center" wrapText="1" shrinkToFit="1"/>
      <protection/>
    </xf>
    <xf numFmtId="191" fontId="6" fillId="0" borderId="0" xfId="51" applyNumberFormat="1" applyFont="1" applyBorder="1" applyAlignment="1" applyProtection="1">
      <alignment vertical="center"/>
      <protection locked="0"/>
    </xf>
    <xf numFmtId="3" fontId="5" fillId="0" borderId="0" xfId="51" applyNumberFormat="1" applyFont="1" applyAlignment="1">
      <alignment vertical="center"/>
      <protection/>
    </xf>
    <xf numFmtId="0" fontId="12" fillId="0" borderId="49" xfId="55" applyFont="1" applyBorder="1" applyAlignment="1" applyProtection="1">
      <alignment horizontal="center" vertical="center"/>
      <protection/>
    </xf>
    <xf numFmtId="165" fontId="18" fillId="37" borderId="44" xfId="51" applyNumberFormat="1" applyFont="1" applyFill="1" applyBorder="1" applyAlignment="1" applyProtection="1">
      <alignment horizontal="right" vertical="center"/>
      <protection locked="0"/>
    </xf>
    <xf numFmtId="165" fontId="18" fillId="37" borderId="45" xfId="51" applyNumberFormat="1" applyFont="1" applyFill="1" applyBorder="1" applyAlignment="1" applyProtection="1">
      <alignment horizontal="right" vertical="center"/>
      <protection locked="0"/>
    </xf>
    <xf numFmtId="165" fontId="18" fillId="37" borderId="27" xfId="51" applyNumberFormat="1" applyFont="1" applyFill="1" applyBorder="1" applyAlignment="1" applyProtection="1">
      <alignment horizontal="right" vertical="center"/>
      <protection locked="0"/>
    </xf>
    <xf numFmtId="165" fontId="18" fillId="37" borderId="22" xfId="51" applyNumberFormat="1" applyFont="1" applyFill="1" applyBorder="1" applyAlignment="1" applyProtection="1">
      <alignment horizontal="right" vertical="center"/>
      <protection locked="0"/>
    </xf>
    <xf numFmtId="165" fontId="18" fillId="0" borderId="44" xfId="51" applyNumberFormat="1" applyFont="1" applyBorder="1" applyAlignment="1" applyProtection="1">
      <alignment horizontal="right" vertical="center"/>
      <protection locked="0"/>
    </xf>
    <xf numFmtId="165" fontId="18" fillId="0" borderId="45" xfId="51" applyNumberFormat="1" applyFont="1" applyBorder="1" applyAlignment="1" applyProtection="1">
      <alignment horizontal="right" vertical="center"/>
      <protection locked="0"/>
    </xf>
    <xf numFmtId="165" fontId="18" fillId="0" borderId="75" xfId="51" applyNumberFormat="1" applyFont="1" applyBorder="1" applyAlignment="1" applyProtection="1">
      <alignment horizontal="right" vertical="center"/>
      <protection locked="0"/>
    </xf>
    <xf numFmtId="165" fontId="18" fillId="0" borderId="103" xfId="51" applyNumberFormat="1" applyFont="1" applyBorder="1" applyAlignment="1" applyProtection="1">
      <alignment horizontal="right" vertical="center"/>
      <protection locked="0"/>
    </xf>
    <xf numFmtId="165" fontId="18" fillId="0" borderId="79" xfId="51" applyNumberFormat="1" applyFont="1" applyBorder="1" applyAlignment="1" applyProtection="1">
      <alignment horizontal="right" vertical="center"/>
      <protection locked="0"/>
    </xf>
    <xf numFmtId="165" fontId="18" fillId="0" borderId="80" xfId="51" applyNumberFormat="1" applyFont="1" applyBorder="1" applyAlignment="1" applyProtection="1">
      <alignment horizontal="right" vertical="center"/>
      <protection locked="0"/>
    </xf>
    <xf numFmtId="165" fontId="18" fillId="36" borderId="61" xfId="51" applyNumberFormat="1" applyFont="1" applyFill="1" applyBorder="1" applyAlignment="1" applyProtection="1">
      <alignment horizontal="right" vertical="center"/>
      <protection locked="0"/>
    </xf>
    <xf numFmtId="165" fontId="18" fillId="36" borderId="19" xfId="51" applyNumberFormat="1" applyFont="1" applyFill="1" applyBorder="1" applyAlignment="1" applyProtection="1">
      <alignment horizontal="right" vertical="center"/>
      <protection locked="0"/>
    </xf>
    <xf numFmtId="165" fontId="6" fillId="0" borderId="0" xfId="51" applyNumberFormat="1" applyFont="1" applyAlignment="1">
      <alignment vertical="center"/>
      <protection/>
    </xf>
    <xf numFmtId="0" fontId="102" fillId="0" borderId="0" xfId="0" applyFont="1" applyAlignment="1" applyProtection="1">
      <alignment vertical="center"/>
      <protection/>
    </xf>
    <xf numFmtId="165" fontId="103" fillId="0" borderId="0" xfId="51" applyNumberFormat="1" applyFont="1" applyAlignment="1">
      <alignment vertical="center"/>
      <protection/>
    </xf>
    <xf numFmtId="0" fontId="103" fillId="0" borderId="0" xfId="51" applyFont="1" applyAlignment="1">
      <alignment vertical="center"/>
      <protection/>
    </xf>
    <xf numFmtId="0" fontId="104" fillId="0" borderId="0" xfId="0" applyFont="1" applyAlignment="1" applyProtection="1">
      <alignment vertical="center"/>
      <protection/>
    </xf>
    <xf numFmtId="165" fontId="8" fillId="0" borderId="0" xfId="51" applyNumberFormat="1" applyFont="1" applyAlignment="1">
      <alignment vertical="center"/>
      <protection/>
    </xf>
    <xf numFmtId="165" fontId="0" fillId="0" borderId="44" xfId="0" applyNumberFormat="1" applyFill="1" applyBorder="1" applyAlignment="1" applyProtection="1">
      <alignment/>
      <protection locked="0"/>
    </xf>
    <xf numFmtId="165" fontId="0" fillId="0" borderId="45" xfId="0" applyNumberFormat="1" applyFill="1" applyBorder="1" applyAlignment="1" applyProtection="1">
      <alignment/>
      <protection locked="0"/>
    </xf>
    <xf numFmtId="165" fontId="0" fillId="0" borderId="59" xfId="0" applyNumberFormat="1" applyFill="1" applyBorder="1" applyAlignment="1" applyProtection="1">
      <alignment/>
      <protection locked="0"/>
    </xf>
    <xf numFmtId="165" fontId="0" fillId="0" borderId="56" xfId="0" applyNumberFormat="1" applyFill="1" applyBorder="1" applyAlignment="1" applyProtection="1">
      <alignment/>
      <protection locked="0"/>
    </xf>
    <xf numFmtId="165" fontId="0" fillId="0" borderId="10" xfId="0" applyNumberFormat="1" applyFill="1" applyBorder="1" applyAlignment="1" applyProtection="1">
      <alignment/>
      <protection locked="0"/>
    </xf>
    <xf numFmtId="165" fontId="0" fillId="0" borderId="27" xfId="0" applyNumberFormat="1" applyFill="1" applyBorder="1" applyAlignment="1" applyProtection="1">
      <alignment/>
      <protection locked="0"/>
    </xf>
    <xf numFmtId="165" fontId="0" fillId="0" borderId="22" xfId="0" applyNumberFormat="1" applyFill="1" applyBorder="1" applyAlignment="1" applyProtection="1">
      <alignment/>
      <protection locked="0"/>
    </xf>
    <xf numFmtId="165" fontId="0" fillId="0" borderId="24" xfId="0" applyNumberFormat="1" applyFill="1" applyBorder="1" applyAlignment="1" applyProtection="1">
      <alignment/>
      <protection locked="0"/>
    </xf>
    <xf numFmtId="165" fontId="0" fillId="0" borderId="23" xfId="0" applyNumberFormat="1" applyFill="1" applyBorder="1" applyAlignment="1" applyProtection="1">
      <alignment/>
      <protection locked="0"/>
    </xf>
    <xf numFmtId="165" fontId="0" fillId="0" borderId="12" xfId="0" applyNumberFormat="1" applyFill="1" applyBorder="1" applyAlignment="1" applyProtection="1">
      <alignment/>
      <protection locked="0"/>
    </xf>
    <xf numFmtId="165" fontId="0" fillId="0" borderId="25" xfId="0" applyNumberFormat="1" applyFill="1" applyBorder="1" applyAlignment="1" applyProtection="1">
      <alignment/>
      <protection/>
    </xf>
    <xf numFmtId="165" fontId="0" fillId="0" borderId="26" xfId="0" applyNumberFormat="1" applyFill="1" applyBorder="1" applyAlignment="1" applyProtection="1">
      <alignment/>
      <protection/>
    </xf>
    <xf numFmtId="165" fontId="0" fillId="0" borderId="27" xfId="0" applyNumberFormat="1" applyFill="1" applyBorder="1" applyAlignment="1" applyProtection="1">
      <alignment/>
      <protection/>
    </xf>
    <xf numFmtId="165" fontId="0" fillId="0" borderId="22" xfId="0" applyNumberFormat="1" applyFill="1" applyBorder="1" applyAlignment="1" applyProtection="1">
      <alignment/>
      <protection/>
    </xf>
    <xf numFmtId="165" fontId="0" fillId="0" borderId="23" xfId="0" applyNumberFormat="1" applyFill="1" applyBorder="1" applyAlignment="1" applyProtection="1">
      <alignment/>
      <protection/>
    </xf>
    <xf numFmtId="165" fontId="0" fillId="0" borderId="28" xfId="0" applyNumberFormat="1" applyFill="1" applyBorder="1" applyAlignment="1" applyProtection="1">
      <alignment/>
      <protection/>
    </xf>
    <xf numFmtId="165" fontId="6" fillId="0" borderId="10" xfId="51" applyNumberFormat="1" applyFont="1" applyFill="1" applyBorder="1" applyAlignment="1" applyProtection="1">
      <alignment horizontal="right" vertical="center" wrapText="1"/>
      <protection locked="0"/>
    </xf>
    <xf numFmtId="165" fontId="6" fillId="0" borderId="45" xfId="51" applyNumberFormat="1" applyFont="1" applyFill="1" applyBorder="1" applyAlignment="1" applyProtection="1">
      <alignment horizontal="right" vertical="center" wrapText="1"/>
      <protection locked="0"/>
    </xf>
    <xf numFmtId="165" fontId="14" fillId="0" borderId="59" xfId="51" applyNumberFormat="1" applyFont="1" applyFill="1" applyBorder="1" applyAlignment="1" applyProtection="1">
      <alignment horizontal="right" vertical="center" wrapText="1"/>
      <protection locked="0"/>
    </xf>
    <xf numFmtId="0" fontId="0" fillId="0" borderId="142" xfId="0" applyFill="1" applyBorder="1" applyAlignment="1" applyProtection="1">
      <alignment vertical="center"/>
      <protection locked="0"/>
    </xf>
    <xf numFmtId="165" fontId="0" fillId="0" borderId="36" xfId="0" applyNumberFormat="1" applyFill="1" applyBorder="1" applyAlignment="1" applyProtection="1">
      <alignment/>
      <protection locked="0"/>
    </xf>
    <xf numFmtId="0" fontId="0" fillId="0" borderId="12" xfId="0" applyFill="1" applyBorder="1" applyAlignment="1" applyProtection="1">
      <alignment vertical="center"/>
      <protection locked="0"/>
    </xf>
    <xf numFmtId="165" fontId="6" fillId="0" borderId="12" xfId="51" applyNumberFormat="1" applyFont="1" applyFill="1" applyBorder="1" applyAlignment="1" applyProtection="1">
      <alignment horizontal="right" vertical="center" wrapText="1"/>
      <protection locked="0"/>
    </xf>
    <xf numFmtId="165" fontId="6" fillId="0" borderId="22" xfId="51" applyNumberFormat="1" applyFont="1" applyFill="1" applyBorder="1" applyAlignment="1" applyProtection="1">
      <alignment horizontal="right" vertical="center" wrapText="1"/>
      <protection locked="0"/>
    </xf>
    <xf numFmtId="165" fontId="14" fillId="0" borderId="24" xfId="51" applyNumberFormat="1" applyFont="1" applyFill="1" applyBorder="1" applyAlignment="1" applyProtection="1">
      <alignment horizontal="right" vertical="center" wrapText="1"/>
      <protection locked="0"/>
    </xf>
    <xf numFmtId="165" fontId="78" fillId="0" borderId="12" xfId="0" applyNumberFormat="1" applyFont="1" applyFill="1" applyBorder="1" applyAlignment="1">
      <alignment/>
    </xf>
    <xf numFmtId="165" fontId="78" fillId="0" borderId="22" xfId="0" applyNumberFormat="1" applyFont="1" applyFill="1" applyBorder="1" applyAlignment="1">
      <alignment/>
    </xf>
    <xf numFmtId="165" fontId="21" fillId="0" borderId="24" xfId="51" applyNumberFormat="1" applyFont="1" applyFill="1" applyBorder="1" applyAlignment="1" applyProtection="1">
      <alignment horizontal="right" vertical="center" wrapText="1"/>
      <protection locked="0"/>
    </xf>
    <xf numFmtId="164" fontId="0" fillId="0" borderId="143" xfId="0" applyNumberFormat="1" applyFill="1" applyBorder="1" applyAlignment="1" applyProtection="1">
      <alignment vertical="center"/>
      <protection/>
    </xf>
    <xf numFmtId="0" fontId="0" fillId="0" borderId="0" xfId="0" applyAlignment="1">
      <alignment vertical="center"/>
    </xf>
    <xf numFmtId="0" fontId="6" fillId="37" borderId="12" xfId="51" applyFont="1" applyFill="1" applyBorder="1" applyAlignment="1" applyProtection="1">
      <alignment horizontal="center" vertical="center" wrapText="1"/>
      <protection/>
    </xf>
    <xf numFmtId="0" fontId="6" fillId="37" borderId="24" xfId="51" applyFont="1" applyFill="1" applyBorder="1" applyAlignment="1" applyProtection="1">
      <alignment horizontal="center" vertical="center" wrapText="1"/>
      <protection/>
    </xf>
    <xf numFmtId="165" fontId="14" fillId="37" borderId="10" xfId="51" applyNumberFormat="1" applyFont="1" applyFill="1" applyBorder="1" applyAlignment="1" applyProtection="1">
      <alignment horizontal="right" vertical="center"/>
      <protection/>
    </xf>
    <xf numFmtId="165" fontId="14" fillId="37" borderId="59" xfId="51" applyNumberFormat="1" applyFont="1" applyFill="1" applyBorder="1" applyAlignment="1" applyProtection="1">
      <alignment horizontal="right" vertical="center"/>
      <protection/>
    </xf>
    <xf numFmtId="165" fontId="14" fillId="37" borderId="12" xfId="51" applyNumberFormat="1" applyFont="1" applyFill="1" applyBorder="1" applyAlignment="1" applyProtection="1">
      <alignment horizontal="right" vertical="center"/>
      <protection/>
    </xf>
    <xf numFmtId="165" fontId="14" fillId="37" borderId="24" xfId="51" applyNumberFormat="1" applyFont="1" applyFill="1" applyBorder="1" applyAlignment="1" applyProtection="1">
      <alignment horizontal="right" vertical="center"/>
      <protection/>
    </xf>
    <xf numFmtId="165" fontId="14" fillId="37" borderId="50" xfId="51" applyNumberFormat="1" applyFont="1" applyFill="1" applyBorder="1" applyAlignment="1" applyProtection="1">
      <alignment horizontal="right" vertical="center"/>
      <protection/>
    </xf>
    <xf numFmtId="165" fontId="14" fillId="37" borderId="54" xfId="51" applyNumberFormat="1" applyFont="1" applyFill="1" applyBorder="1" applyAlignment="1" applyProtection="1">
      <alignment horizontal="right" vertical="center"/>
      <protection/>
    </xf>
    <xf numFmtId="165" fontId="14" fillId="0" borderId="59" xfId="51" applyNumberFormat="1" applyFont="1" applyFill="1" applyBorder="1" applyAlignment="1" applyProtection="1">
      <alignment horizontal="center" vertical="center" wrapText="1"/>
      <protection locked="0"/>
    </xf>
    <xf numFmtId="165" fontId="6" fillId="0" borderId="44" xfId="51" applyNumberFormat="1" applyFont="1" applyFill="1" applyBorder="1" applyAlignment="1" applyProtection="1">
      <alignment horizontal="right" vertical="center" wrapText="1"/>
      <protection/>
    </xf>
    <xf numFmtId="165" fontId="6" fillId="0" borderId="45" xfId="51" applyNumberFormat="1" applyFont="1" applyFill="1" applyBorder="1" applyAlignment="1" applyProtection="1">
      <alignment horizontal="right" vertical="center" wrapText="1"/>
      <protection/>
    </xf>
    <xf numFmtId="165" fontId="6" fillId="0" borderId="27" xfId="51" applyNumberFormat="1" applyFont="1" applyFill="1" applyBorder="1" applyAlignment="1" applyProtection="1">
      <alignment horizontal="right" vertical="center" wrapText="1"/>
      <protection/>
    </xf>
    <xf numFmtId="165" fontId="6" fillId="0" borderId="22" xfId="51" applyNumberFormat="1" applyFont="1" applyFill="1" applyBorder="1" applyAlignment="1" applyProtection="1">
      <alignment horizontal="right" vertical="center" wrapText="1"/>
      <protection/>
    </xf>
    <xf numFmtId="165" fontId="14" fillId="0" borderId="24" xfId="51" applyNumberFormat="1" applyFont="1" applyFill="1" applyBorder="1" applyAlignment="1" applyProtection="1">
      <alignment horizontal="center" vertical="center" wrapText="1"/>
      <protection locked="0"/>
    </xf>
    <xf numFmtId="165" fontId="21" fillId="0" borderId="24" xfId="51" applyNumberFormat="1" applyFont="1" applyFill="1" applyBorder="1" applyAlignment="1" applyProtection="1">
      <alignment horizontal="center" vertical="center" wrapText="1"/>
      <protection locked="0"/>
    </xf>
    <xf numFmtId="165" fontId="14" fillId="0" borderId="26" xfId="51" applyNumberFormat="1" applyFont="1" applyFill="1" applyBorder="1" applyAlignment="1" applyProtection="1">
      <alignment horizontal="center" vertical="center" wrapText="1"/>
      <protection/>
    </xf>
    <xf numFmtId="165" fontId="6" fillId="0" borderId="40" xfId="51" applyNumberFormat="1" applyFont="1" applyFill="1" applyBorder="1" applyAlignment="1" applyProtection="1">
      <alignment horizontal="right" vertical="center" wrapText="1"/>
      <protection/>
    </xf>
    <xf numFmtId="165" fontId="6" fillId="0" borderId="25" xfId="51" applyNumberFormat="1" applyFont="1" applyFill="1" applyBorder="1" applyAlignment="1" applyProtection="1">
      <alignment horizontal="right" vertical="center" wrapText="1"/>
      <protection/>
    </xf>
    <xf numFmtId="165" fontId="96" fillId="0" borderId="0" xfId="0" applyNumberFormat="1" applyFont="1" applyAlignment="1" applyProtection="1">
      <alignment vertical="center"/>
      <protection/>
    </xf>
    <xf numFmtId="165" fontId="0" fillId="0" borderId="0" xfId="0" applyNumberFormat="1" applyAlignment="1">
      <alignment vertical="center"/>
    </xf>
    <xf numFmtId="0" fontId="105" fillId="0" borderId="0" xfId="0" applyFont="1" applyAlignment="1" applyProtection="1">
      <alignment horizontal="left" vertical="top"/>
      <protection/>
    </xf>
    <xf numFmtId="165" fontId="0" fillId="33" borderId="10" xfId="0" applyNumberFormat="1" applyFill="1" applyBorder="1" applyAlignment="1">
      <alignment/>
    </xf>
    <xf numFmtId="165" fontId="0" fillId="33" borderId="45" xfId="0" applyNumberFormat="1" applyFill="1" applyBorder="1" applyAlignment="1">
      <alignment/>
    </xf>
    <xf numFmtId="165" fontId="0" fillId="33" borderId="59" xfId="0" applyNumberFormat="1" applyFill="1" applyBorder="1" applyAlignment="1">
      <alignment/>
    </xf>
    <xf numFmtId="165" fontId="0" fillId="33" borderId="44" xfId="0" applyNumberFormat="1" applyFill="1" applyBorder="1" applyAlignment="1">
      <alignment/>
    </xf>
    <xf numFmtId="165" fontId="0" fillId="33" borderId="56" xfId="0" applyNumberFormat="1" applyFill="1" applyBorder="1" applyAlignment="1">
      <alignment/>
    </xf>
    <xf numFmtId="165" fontId="0" fillId="33" borderId="12" xfId="0" applyNumberFormat="1" applyFill="1" applyBorder="1" applyAlignment="1">
      <alignment/>
    </xf>
    <xf numFmtId="165" fontId="0" fillId="33" borderId="22" xfId="0" applyNumberFormat="1" applyFill="1" applyBorder="1" applyAlignment="1">
      <alignment/>
    </xf>
    <xf numFmtId="165" fontId="0" fillId="33" borderId="24" xfId="0" applyNumberFormat="1" applyFill="1" applyBorder="1" applyAlignment="1">
      <alignment/>
    </xf>
    <xf numFmtId="165" fontId="0" fillId="33" borderId="27" xfId="0" applyNumberFormat="1" applyFill="1" applyBorder="1" applyAlignment="1">
      <alignment/>
    </xf>
    <xf numFmtId="165" fontId="0" fillId="33" borderId="23" xfId="0" applyNumberFormat="1" applyFill="1" applyBorder="1" applyAlignment="1">
      <alignment/>
    </xf>
    <xf numFmtId="165" fontId="0" fillId="33" borderId="28" xfId="0" applyNumberFormat="1" applyFill="1" applyBorder="1" applyAlignment="1">
      <alignment/>
    </xf>
    <xf numFmtId="165" fontId="0" fillId="33" borderId="25" xfId="0" applyNumberFormat="1" applyFill="1" applyBorder="1" applyAlignment="1">
      <alignment/>
    </xf>
    <xf numFmtId="165" fontId="0" fillId="33" borderId="26" xfId="0" applyNumberFormat="1" applyFill="1" applyBorder="1" applyAlignment="1">
      <alignment/>
    </xf>
    <xf numFmtId="165" fontId="0" fillId="33" borderId="42" xfId="0" applyNumberFormat="1" applyFont="1" applyFill="1" applyBorder="1" applyAlignment="1">
      <alignment/>
    </xf>
    <xf numFmtId="165" fontId="0" fillId="33" borderId="22" xfId="0" applyNumberFormat="1" applyFont="1" applyFill="1" applyBorder="1" applyAlignment="1">
      <alignment/>
    </xf>
    <xf numFmtId="165" fontId="14" fillId="33" borderId="44" xfId="51" applyNumberFormat="1" applyFont="1" applyFill="1" applyBorder="1" applyAlignment="1" applyProtection="1">
      <alignment horizontal="right" vertical="center" wrapText="1"/>
      <protection/>
    </xf>
    <xf numFmtId="165" fontId="14" fillId="33" borderId="45" xfId="51" applyNumberFormat="1" applyFont="1" applyFill="1" applyBorder="1" applyAlignment="1" applyProtection="1">
      <alignment horizontal="right" vertical="center" wrapText="1"/>
      <protection/>
    </xf>
    <xf numFmtId="165" fontId="0" fillId="33" borderId="12" xfId="0" applyNumberFormat="1" applyFont="1" applyFill="1" applyBorder="1" applyAlignment="1">
      <alignment/>
    </xf>
    <xf numFmtId="165" fontId="14" fillId="33" borderId="27" xfId="51" applyNumberFormat="1" applyFont="1" applyFill="1" applyBorder="1" applyAlignment="1" applyProtection="1">
      <alignment horizontal="right" vertical="center" wrapText="1"/>
      <protection/>
    </xf>
    <xf numFmtId="165" fontId="14" fillId="33" borderId="22" xfId="51" applyNumberFormat="1" applyFont="1" applyFill="1" applyBorder="1" applyAlignment="1" applyProtection="1">
      <alignment horizontal="right" vertical="center" wrapText="1"/>
      <protection/>
    </xf>
    <xf numFmtId="165" fontId="78" fillId="33" borderId="12" xfId="0" applyNumberFormat="1" applyFont="1" applyFill="1" applyBorder="1" applyAlignment="1">
      <alignment/>
    </xf>
    <xf numFmtId="165" fontId="78" fillId="33" borderId="22" xfId="0" applyNumberFormat="1" applyFont="1" applyFill="1" applyBorder="1" applyAlignment="1">
      <alignment/>
    </xf>
    <xf numFmtId="165" fontId="21" fillId="33" borderId="27" xfId="51" applyNumberFormat="1" applyFont="1" applyFill="1" applyBorder="1" applyAlignment="1" applyProtection="1">
      <alignment horizontal="right" vertical="center" wrapText="1"/>
      <protection/>
    </xf>
    <xf numFmtId="165" fontId="21" fillId="33" borderId="22" xfId="51" applyNumberFormat="1" applyFont="1" applyFill="1" applyBorder="1" applyAlignment="1" applyProtection="1">
      <alignment horizontal="right" vertical="center" wrapText="1"/>
      <protection/>
    </xf>
    <xf numFmtId="165" fontId="0" fillId="33" borderId="28" xfId="0" applyNumberFormat="1" applyFont="1" applyFill="1" applyBorder="1" applyAlignment="1">
      <alignment/>
    </xf>
    <xf numFmtId="165" fontId="0" fillId="33" borderId="25" xfId="0" applyNumberFormat="1" applyFont="1" applyFill="1" applyBorder="1" applyAlignment="1">
      <alignment/>
    </xf>
    <xf numFmtId="165" fontId="14" fillId="33" borderId="26" xfId="51" applyNumberFormat="1" applyFont="1" applyFill="1" applyBorder="1" applyAlignment="1" applyProtection="1">
      <alignment horizontal="right" vertical="center" wrapText="1"/>
      <protection/>
    </xf>
    <xf numFmtId="165" fontId="14" fillId="33" borderId="40" xfId="51" applyNumberFormat="1" applyFont="1" applyFill="1" applyBorder="1" applyAlignment="1" applyProtection="1">
      <alignment horizontal="right" vertical="center" wrapText="1"/>
      <protection/>
    </xf>
    <xf numFmtId="165" fontId="14" fillId="33" borderId="25" xfId="51" applyNumberFormat="1" applyFont="1" applyFill="1" applyBorder="1" applyAlignment="1" applyProtection="1">
      <alignment horizontal="right" vertical="center" wrapText="1"/>
      <protection/>
    </xf>
    <xf numFmtId="3" fontId="12" fillId="0" borderId="22" xfId="55" applyNumberFormat="1" applyFont="1" applyBorder="1" applyAlignment="1" applyProtection="1">
      <alignment horizontal="center" vertical="center"/>
      <protection locked="0"/>
    </xf>
    <xf numFmtId="3" fontId="12" fillId="33" borderId="22" xfId="55" applyNumberFormat="1" applyFont="1" applyFill="1" applyBorder="1" applyAlignment="1" applyProtection="1">
      <alignment horizontal="center" vertical="center"/>
      <protection locked="0"/>
    </xf>
    <xf numFmtId="0" fontId="0" fillId="0" borderId="0" xfId="0" applyAlignment="1">
      <alignment horizontal="right"/>
    </xf>
    <xf numFmtId="0" fontId="0" fillId="0" borderId="51" xfId="0" applyBorder="1" applyAlignment="1">
      <alignment horizontal="center"/>
    </xf>
    <xf numFmtId="0" fontId="0" fillId="0" borderId="92" xfId="0" applyBorder="1" applyAlignment="1">
      <alignment horizontal="center"/>
    </xf>
    <xf numFmtId="0" fontId="106" fillId="0" borderId="0" xfId="0" applyFont="1" applyAlignment="1">
      <alignment/>
    </xf>
    <xf numFmtId="3" fontId="0" fillId="0" borderId="0" xfId="0" applyNumberFormat="1" applyAlignment="1">
      <alignment/>
    </xf>
    <xf numFmtId="0" fontId="14" fillId="0" borderId="0" xfId="52" applyFont="1" applyFill="1" applyBorder="1" applyAlignment="1">
      <alignment vertical="center" wrapText="1"/>
      <protection/>
    </xf>
    <xf numFmtId="0" fontId="107" fillId="0" borderId="0" xfId="52" applyFont="1" applyFill="1" applyBorder="1" applyAlignment="1">
      <alignment horizontal="right" vertical="center" wrapText="1"/>
      <protection/>
    </xf>
    <xf numFmtId="165" fontId="107" fillId="0" borderId="0" xfId="0" applyNumberFormat="1" applyFont="1" applyAlignment="1">
      <alignment/>
    </xf>
    <xf numFmtId="3" fontId="7" fillId="0" borderId="22" xfId="52" applyNumberFormat="1" applyFont="1" applyBorder="1" applyAlignment="1">
      <alignment horizontal="right" vertical="center" wrapText="1"/>
      <protection/>
    </xf>
    <xf numFmtId="0" fontId="0" fillId="0" borderId="50" xfId="0" applyBorder="1" applyAlignment="1">
      <alignment horizontal="center"/>
    </xf>
    <xf numFmtId="0" fontId="0" fillId="0" borderId="54" xfId="0" applyBorder="1" applyAlignment="1">
      <alignment horizontal="center"/>
    </xf>
    <xf numFmtId="3" fontId="7" fillId="0" borderId="12" xfId="52" applyNumberFormat="1" applyFont="1" applyBorder="1" applyAlignment="1">
      <alignment horizontal="right" vertical="center" wrapText="1"/>
      <protection/>
    </xf>
    <xf numFmtId="3" fontId="7" fillId="0" borderId="24" xfId="52" applyNumberFormat="1" applyFont="1" applyBorder="1" applyAlignment="1">
      <alignment horizontal="right" vertical="center" wrapText="1"/>
      <protection/>
    </xf>
    <xf numFmtId="3" fontId="6" fillId="0" borderId="12" xfId="52" applyNumberFormat="1" applyFont="1" applyBorder="1" applyAlignment="1">
      <alignment horizontal="right" vertical="center" wrapText="1"/>
      <protection/>
    </xf>
    <xf numFmtId="3" fontId="6" fillId="0" borderId="28" xfId="52" applyNumberFormat="1" applyFont="1" applyBorder="1" applyAlignment="1">
      <alignment horizontal="right" vertical="center" wrapText="1"/>
      <protection/>
    </xf>
    <xf numFmtId="0" fontId="100" fillId="0" borderId="144" xfId="0" applyFont="1" applyBorder="1" applyAlignment="1">
      <alignment horizontal="center"/>
    </xf>
    <xf numFmtId="0" fontId="0" fillId="0" borderId="87" xfId="0" applyBorder="1" applyAlignment="1">
      <alignment horizontal="center"/>
    </xf>
    <xf numFmtId="3" fontId="7" fillId="0" borderId="38" xfId="52" applyNumberFormat="1" applyFont="1" applyBorder="1" applyAlignment="1">
      <alignment horizontal="right" vertical="center" wrapText="1"/>
      <protection/>
    </xf>
    <xf numFmtId="3" fontId="6" fillId="0" borderId="38" xfId="52" applyNumberFormat="1" applyFont="1" applyBorder="1" applyAlignment="1">
      <alignment horizontal="right" vertical="center" wrapText="1"/>
      <protection/>
    </xf>
    <xf numFmtId="3" fontId="6" fillId="0" borderId="39" xfId="52" applyNumberFormat="1" applyFont="1" applyBorder="1" applyAlignment="1">
      <alignment horizontal="right" vertical="center" wrapText="1"/>
      <protection/>
    </xf>
    <xf numFmtId="0" fontId="14" fillId="0" borderId="38" xfId="52" applyFont="1" applyBorder="1" applyAlignment="1">
      <alignment vertical="center" wrapText="1"/>
      <protection/>
    </xf>
    <xf numFmtId="0" fontId="7" fillId="0" borderId="38" xfId="52" applyFont="1" applyBorder="1" applyAlignment="1">
      <alignment horizontal="left" vertical="center" wrapText="1"/>
      <protection/>
    </xf>
    <xf numFmtId="0" fontId="14" fillId="0" borderId="39" xfId="52" applyFont="1" applyBorder="1" applyAlignment="1">
      <alignment vertical="center" wrapText="1"/>
      <protection/>
    </xf>
    <xf numFmtId="0" fontId="0" fillId="0" borderId="97" xfId="0" applyBorder="1" applyAlignment="1">
      <alignment horizontal="center"/>
    </xf>
    <xf numFmtId="0" fontId="0" fillId="0" borderId="99" xfId="0" applyBorder="1" applyAlignment="1">
      <alignment horizontal="center"/>
    </xf>
    <xf numFmtId="0" fontId="0" fillId="0" borderId="90" xfId="0" applyBorder="1" applyAlignment="1">
      <alignment horizontal="center"/>
    </xf>
    <xf numFmtId="3" fontId="7" fillId="0" borderId="41" xfId="52" applyNumberFormat="1" applyFont="1" applyBorder="1" applyAlignment="1">
      <alignment horizontal="right" vertical="center" wrapText="1"/>
      <protection/>
    </xf>
    <xf numFmtId="3" fontId="7" fillId="0" borderId="42" xfId="52" applyNumberFormat="1" applyFont="1" applyBorder="1" applyAlignment="1">
      <alignment horizontal="right" vertical="center" wrapText="1"/>
      <protection/>
    </xf>
    <xf numFmtId="3" fontId="7" fillId="0" borderId="36" xfId="52" applyNumberFormat="1" applyFont="1" applyBorder="1" applyAlignment="1">
      <alignment horizontal="right" vertical="center" wrapText="1"/>
      <protection/>
    </xf>
    <xf numFmtId="3" fontId="7" fillId="0" borderId="37" xfId="52" applyNumberFormat="1" applyFont="1" applyBorder="1" applyAlignment="1">
      <alignment horizontal="right" vertical="center" wrapText="1"/>
      <protection/>
    </xf>
    <xf numFmtId="0" fontId="7" fillId="0" borderId="41" xfId="52" applyFont="1" applyBorder="1" applyAlignment="1">
      <alignment vertical="center" wrapText="1"/>
      <protection/>
    </xf>
    <xf numFmtId="179" fontId="108" fillId="0" borderId="0" xfId="52" applyNumberFormat="1" applyFont="1" applyFill="1" applyBorder="1" applyAlignment="1">
      <alignment vertical="center"/>
      <protection/>
    </xf>
    <xf numFmtId="3" fontId="6" fillId="0" borderId="42" xfId="51" applyNumberFormat="1" applyFont="1" applyFill="1" applyBorder="1" applyAlignment="1" applyProtection="1">
      <alignment horizontal="right" vertical="center" wrapText="1" indent="1"/>
      <protection hidden="1"/>
    </xf>
    <xf numFmtId="3" fontId="98" fillId="0" borderId="37" xfId="51" applyNumberFormat="1" applyFont="1" applyFill="1" applyBorder="1" applyAlignment="1" applyProtection="1">
      <alignment horizontal="right" vertical="center" wrapText="1" indent="1"/>
      <protection hidden="1"/>
    </xf>
    <xf numFmtId="3" fontId="98" fillId="0" borderId="11" xfId="51" applyNumberFormat="1" applyFont="1" applyBorder="1" applyAlignment="1" applyProtection="1">
      <alignment horizontal="right" vertical="center" wrapText="1" indent="1"/>
      <protection hidden="1"/>
    </xf>
    <xf numFmtId="3" fontId="6" fillId="0" borderId="12" xfId="51" applyNumberFormat="1" applyFont="1" applyFill="1" applyBorder="1" applyAlignment="1" applyProtection="1">
      <alignment horizontal="right" vertical="center" wrapText="1" indent="1"/>
      <protection hidden="1"/>
    </xf>
    <xf numFmtId="3" fontId="98" fillId="0" borderId="24" xfId="51" applyNumberFormat="1" applyFont="1" applyFill="1" applyBorder="1" applyAlignment="1" applyProtection="1">
      <alignment horizontal="right" vertical="center" wrapText="1" indent="1"/>
      <protection hidden="1"/>
    </xf>
    <xf numFmtId="3" fontId="98" fillId="0" borderId="13" xfId="51" applyNumberFormat="1" applyFont="1" applyBorder="1" applyAlignment="1" applyProtection="1">
      <alignment horizontal="right" vertical="center" wrapText="1" indent="1"/>
      <protection hidden="1"/>
    </xf>
    <xf numFmtId="3" fontId="6" fillId="0" borderId="24" xfId="51" applyNumberFormat="1" applyFont="1" applyFill="1" applyBorder="1" applyAlignment="1" applyProtection="1">
      <alignment horizontal="right" vertical="center" wrapText="1" indent="1"/>
      <protection hidden="1"/>
    </xf>
    <xf numFmtId="3" fontId="6" fillId="0" borderId="143" xfId="51" applyNumberFormat="1" applyFont="1" applyFill="1" applyBorder="1" applyAlignment="1" applyProtection="1">
      <alignment horizontal="right" vertical="center" wrapText="1" indent="1"/>
      <protection hidden="1"/>
    </xf>
    <xf numFmtId="3" fontId="98" fillId="0" borderId="21" xfId="51" applyNumberFormat="1" applyFont="1" applyFill="1" applyBorder="1" applyAlignment="1" applyProtection="1">
      <alignment horizontal="right" vertical="center" wrapText="1" indent="1"/>
      <protection hidden="1"/>
    </xf>
    <xf numFmtId="0" fontId="6" fillId="0" borderId="0" xfId="51" applyFont="1" applyAlignment="1">
      <alignment vertical="center" wrapText="1"/>
      <protection/>
    </xf>
    <xf numFmtId="0" fontId="13" fillId="34" borderId="30" xfId="0" applyFont="1" applyFill="1" applyBorder="1" applyAlignment="1">
      <alignment horizontal="left" vertical="center"/>
    </xf>
    <xf numFmtId="3" fontId="0" fillId="0" borderId="0" xfId="0" applyNumberFormat="1" applyFill="1" applyAlignment="1">
      <alignment/>
    </xf>
    <xf numFmtId="3" fontId="6" fillId="13" borderId="145" xfId="51" applyNumberFormat="1" applyFont="1" applyFill="1" applyBorder="1" applyAlignment="1">
      <alignment horizontal="right" vertical="center"/>
      <protection/>
    </xf>
    <xf numFmtId="3" fontId="6" fillId="38" borderId="118" xfId="51" applyNumberFormat="1" applyFont="1" applyFill="1" applyBorder="1" applyAlignment="1">
      <alignment horizontal="right" vertical="center"/>
      <protection/>
    </xf>
    <xf numFmtId="3" fontId="6" fillId="0" borderId="146" xfId="51" applyNumberFormat="1" applyFont="1" applyFill="1" applyBorder="1" applyAlignment="1">
      <alignment horizontal="right" vertical="center"/>
      <protection/>
    </xf>
    <xf numFmtId="3" fontId="6" fillId="0" borderId="146" xfId="51" applyNumberFormat="1" applyFont="1" applyFill="1" applyBorder="1" applyAlignment="1" applyProtection="1">
      <alignment horizontal="right" vertical="center"/>
      <protection locked="0"/>
    </xf>
    <xf numFmtId="3" fontId="6" fillId="0" borderId="118" xfId="51" applyNumberFormat="1" applyFont="1" applyFill="1" applyBorder="1" applyAlignment="1" applyProtection="1">
      <alignment horizontal="right" vertical="center"/>
      <protection locked="0"/>
    </xf>
    <xf numFmtId="3" fontId="6" fillId="13" borderId="118" xfId="51" applyNumberFormat="1" applyFont="1" applyFill="1" applyBorder="1" applyAlignment="1">
      <alignment horizontal="right" vertical="center"/>
      <protection/>
    </xf>
    <xf numFmtId="0" fontId="6" fillId="0" borderId="30" xfId="0" applyFont="1" applyFill="1" applyBorder="1" applyAlignment="1">
      <alignment vertical="center"/>
    </xf>
    <xf numFmtId="0" fontId="12" fillId="0" borderId="30" xfId="0" applyFont="1" applyFill="1" applyBorder="1" applyAlignment="1">
      <alignment vertical="center"/>
    </xf>
    <xf numFmtId="0" fontId="12" fillId="0" borderId="31" xfId="0" applyFont="1" applyFill="1" applyBorder="1" applyAlignment="1">
      <alignment vertical="center"/>
    </xf>
    <xf numFmtId="0" fontId="6" fillId="0" borderId="30" xfId="0" applyFont="1" applyFill="1" applyBorder="1" applyAlignment="1">
      <alignment horizontal="justify" vertical="center"/>
    </xf>
    <xf numFmtId="0" fontId="12" fillId="0" borderId="30" xfId="0" applyFont="1" applyFill="1" applyBorder="1" applyAlignment="1">
      <alignment horizontal="justify" vertical="center"/>
    </xf>
    <xf numFmtId="0" fontId="23" fillId="0" borderId="30" xfId="0" applyFont="1" applyFill="1" applyBorder="1" applyAlignment="1">
      <alignment horizontal="left" vertical="center"/>
    </xf>
    <xf numFmtId="0" fontId="23" fillId="0" borderId="30" xfId="0" applyFont="1" applyFill="1" applyBorder="1" applyAlignment="1" applyProtection="1">
      <alignment horizontal="left" vertical="center"/>
      <protection locked="0"/>
    </xf>
    <xf numFmtId="3" fontId="6" fillId="45" borderId="42" xfId="51" applyNumberFormat="1" applyFont="1" applyFill="1" applyBorder="1" applyAlignment="1" applyProtection="1">
      <alignment horizontal="right" vertical="center"/>
      <protection/>
    </xf>
    <xf numFmtId="3" fontId="6" fillId="45" borderId="36" xfId="51" applyNumberFormat="1" applyFont="1" applyFill="1" applyBorder="1" applyAlignment="1" applyProtection="1">
      <alignment horizontal="right" vertical="center"/>
      <protection/>
    </xf>
    <xf numFmtId="3" fontId="6" fillId="45" borderId="37" xfId="51" applyNumberFormat="1" applyFont="1" applyFill="1" applyBorder="1" applyAlignment="1" applyProtection="1">
      <alignment horizontal="right" vertical="center"/>
      <protection/>
    </xf>
    <xf numFmtId="0" fontId="1" fillId="45" borderId="55" xfId="0" applyFont="1" applyFill="1" applyBorder="1" applyAlignment="1">
      <alignment vertical="center"/>
    </xf>
    <xf numFmtId="3" fontId="6" fillId="35" borderId="51" xfId="51" applyNumberFormat="1" applyFont="1" applyFill="1" applyBorder="1" applyAlignment="1" applyProtection="1">
      <alignment horizontal="right" vertical="center"/>
      <protection/>
    </xf>
    <xf numFmtId="3" fontId="6" fillId="35" borderId="54" xfId="51" applyNumberFormat="1" applyFont="1" applyFill="1" applyBorder="1" applyAlignment="1" applyProtection="1">
      <alignment horizontal="right" vertical="center"/>
      <protection/>
    </xf>
    <xf numFmtId="0" fontId="30" fillId="0" borderId="0" xfId="51" applyFont="1" applyAlignment="1" applyProtection="1">
      <alignment horizontal="left" vertical="center"/>
      <protection/>
    </xf>
    <xf numFmtId="0" fontId="6" fillId="0" borderId="128" xfId="52" applyFont="1" applyBorder="1" applyAlignment="1">
      <alignment horizontal="center" vertical="center"/>
      <protection/>
    </xf>
    <xf numFmtId="0" fontId="7" fillId="0" borderId="32" xfId="52" applyFont="1" applyFill="1" applyBorder="1" applyAlignment="1">
      <alignment horizontal="center" vertical="center" wrapText="1"/>
      <protection/>
    </xf>
    <xf numFmtId="0" fontId="7" fillId="0" borderId="55" xfId="52" applyFont="1" applyFill="1" applyBorder="1" applyAlignment="1">
      <alignment horizontal="center" vertical="center" wrapText="1"/>
      <protection/>
    </xf>
    <xf numFmtId="0" fontId="7" fillId="0" borderId="16" xfId="52" applyFont="1" applyFill="1" applyBorder="1" applyAlignment="1">
      <alignment horizontal="center" vertical="center" wrapText="1"/>
      <protection/>
    </xf>
    <xf numFmtId="0" fontId="10" fillId="0" borderId="32" xfId="52" applyFont="1" applyBorder="1" applyAlignment="1">
      <alignment vertical="center" wrapText="1"/>
      <protection/>
    </xf>
    <xf numFmtId="0" fontId="10" fillId="0" borderId="55" xfId="52" applyFont="1" applyBorder="1" applyAlignment="1">
      <alignment vertical="center" wrapText="1"/>
      <protection/>
    </xf>
    <xf numFmtId="0" fontId="10" fillId="0" borderId="16" xfId="52" applyFont="1" applyBorder="1" applyAlignment="1">
      <alignment vertical="center" wrapText="1"/>
      <protection/>
    </xf>
    <xf numFmtId="49" fontId="6" fillId="0" borderId="85" xfId="52" applyNumberFormat="1" applyFont="1" applyBorder="1" applyAlignment="1">
      <alignment horizontal="center" vertical="center" wrapText="1"/>
      <protection/>
    </xf>
    <xf numFmtId="49" fontId="6" fillId="0" borderId="48" xfId="52" applyNumberFormat="1" applyFont="1" applyBorder="1" applyAlignment="1">
      <alignment horizontal="center" vertical="center" wrapText="1"/>
      <protection/>
    </xf>
    <xf numFmtId="49" fontId="6" fillId="0" borderId="32" xfId="52" applyNumberFormat="1" applyFont="1" applyBorder="1" applyAlignment="1">
      <alignment horizontal="center" vertical="center" wrapText="1"/>
      <protection/>
    </xf>
    <xf numFmtId="49" fontId="6" fillId="0" borderId="15" xfId="52" applyNumberFormat="1" applyFont="1" applyBorder="1" applyAlignment="1">
      <alignment horizontal="center" vertical="center" wrapText="1"/>
      <protection/>
    </xf>
    <xf numFmtId="3" fontId="8" fillId="0" borderId="23" xfId="52" applyNumberFormat="1" applyFont="1" applyBorder="1" applyAlignment="1">
      <alignment horizontal="center" vertical="center" wrapText="1"/>
      <protection/>
    </xf>
    <xf numFmtId="3" fontId="8" fillId="0" borderId="13" xfId="52" applyNumberFormat="1" applyFont="1" applyBorder="1" applyAlignment="1">
      <alignment horizontal="center" vertical="center" wrapText="1"/>
      <protection/>
    </xf>
    <xf numFmtId="3" fontId="8" fillId="0" borderId="56" xfId="52" applyNumberFormat="1" applyFont="1" applyBorder="1" applyAlignment="1">
      <alignment horizontal="center" vertical="center"/>
      <protection/>
    </xf>
    <xf numFmtId="3" fontId="8" fillId="0" borderId="11" xfId="52" applyNumberFormat="1" applyFont="1" applyBorder="1" applyAlignment="1">
      <alignment horizontal="center" vertical="center"/>
      <protection/>
    </xf>
    <xf numFmtId="3" fontId="8" fillId="0" borderId="29" xfId="52" applyNumberFormat="1" applyFont="1" applyBorder="1" applyAlignment="1">
      <alignment horizontal="center" vertical="center"/>
      <protection/>
    </xf>
    <xf numFmtId="3" fontId="8" fillId="0" borderId="147" xfId="52" applyNumberFormat="1" applyFont="1" applyBorder="1" applyAlignment="1">
      <alignment horizontal="center" vertical="center"/>
      <protection/>
    </xf>
    <xf numFmtId="0" fontId="30" fillId="0" borderId="0" xfId="52" applyFont="1" applyBorder="1" applyAlignment="1">
      <alignment horizontal="left" vertical="center" wrapText="1"/>
      <protection/>
    </xf>
    <xf numFmtId="0" fontId="6" fillId="0" borderId="128" xfId="52" applyFont="1" applyBorder="1" applyAlignment="1">
      <alignment horizontal="center" vertical="center" wrapText="1"/>
      <protection/>
    </xf>
    <xf numFmtId="0" fontId="7" fillId="0" borderId="32" xfId="52" applyFont="1" applyBorder="1" applyAlignment="1">
      <alignment horizontal="center" vertical="center" wrapText="1"/>
      <protection/>
    </xf>
    <xf numFmtId="0" fontId="7" fillId="0" borderId="55" xfId="52" applyFont="1" applyBorder="1" applyAlignment="1">
      <alignment horizontal="center" vertical="center" wrapText="1"/>
      <protection/>
    </xf>
    <xf numFmtId="0" fontId="7" fillId="0" borderId="16" xfId="52" applyFont="1" applyBorder="1" applyAlignment="1">
      <alignment horizontal="center" vertical="center" wrapText="1"/>
      <protection/>
    </xf>
    <xf numFmtId="0" fontId="8" fillId="0" borderId="85" xfId="52" applyFont="1" applyBorder="1" applyAlignment="1">
      <alignment horizontal="center" vertical="center" wrapText="1"/>
      <protection/>
    </xf>
    <xf numFmtId="0" fontId="8" fillId="0" borderId="94" xfId="52" applyFont="1" applyBorder="1" applyAlignment="1">
      <alignment horizontal="center" vertical="center" wrapText="1"/>
      <protection/>
    </xf>
    <xf numFmtId="0" fontId="8" fillId="0" borderId="32" xfId="52" applyFont="1" applyBorder="1" applyAlignment="1">
      <alignment horizontal="left" vertical="center" wrapText="1"/>
      <protection/>
    </xf>
    <xf numFmtId="0" fontId="8" fillId="0" borderId="55" xfId="52" applyFont="1" applyBorder="1" applyAlignment="1">
      <alignment horizontal="left" vertical="center" wrapText="1"/>
      <protection/>
    </xf>
    <xf numFmtId="0" fontId="8" fillId="0" borderId="16" xfId="52" applyFont="1" applyBorder="1" applyAlignment="1">
      <alignment horizontal="left" vertical="center" wrapText="1"/>
      <protection/>
    </xf>
    <xf numFmtId="0" fontId="6" fillId="0" borderId="0" xfId="51" applyFont="1" applyAlignment="1" applyProtection="1">
      <alignment vertical="center" wrapText="1"/>
      <protection locked="0"/>
    </xf>
    <xf numFmtId="0" fontId="6" fillId="0" borderId="0" xfId="51" applyFont="1" applyAlignment="1">
      <alignment horizontal="left" vertical="center" wrapText="1"/>
      <protection/>
    </xf>
    <xf numFmtId="0" fontId="6" fillId="33" borderId="0" xfId="51" applyFont="1" applyFill="1" applyAlignment="1">
      <alignment horizontal="left" vertical="center" wrapText="1"/>
      <protection/>
    </xf>
    <xf numFmtId="0" fontId="6" fillId="38" borderId="116" xfId="54" applyFont="1" applyFill="1" applyBorder="1" applyAlignment="1">
      <alignment horizontal="left" vertical="center"/>
      <protection/>
    </xf>
    <xf numFmtId="0" fontId="6" fillId="38" borderId="117" xfId="54" applyFont="1" applyFill="1" applyBorder="1" applyAlignment="1">
      <alignment horizontal="left" vertical="center"/>
      <protection/>
    </xf>
    <xf numFmtId="0" fontId="8" fillId="13" borderId="148" xfId="54" applyFont="1" applyFill="1" applyBorder="1" applyAlignment="1">
      <alignment horizontal="left" vertical="center"/>
      <protection/>
    </xf>
    <xf numFmtId="0" fontId="8" fillId="13" borderId="149" xfId="54" applyFont="1" applyFill="1" applyBorder="1" applyAlignment="1">
      <alignment horizontal="left" vertical="center"/>
      <protection/>
    </xf>
    <xf numFmtId="0" fontId="8" fillId="13" borderId="150" xfId="54" applyFont="1" applyFill="1" applyBorder="1" applyAlignment="1">
      <alignment horizontal="left" vertical="center"/>
      <protection/>
    </xf>
    <xf numFmtId="0" fontId="8" fillId="13" borderId="151" xfId="54" applyFont="1" applyFill="1" applyBorder="1" applyAlignment="1">
      <alignment horizontal="left" vertical="center"/>
      <protection/>
    </xf>
    <xf numFmtId="0" fontId="8" fillId="13" borderId="152" xfId="54" applyFont="1" applyFill="1" applyBorder="1" applyAlignment="1">
      <alignment horizontal="left" vertical="center"/>
      <protection/>
    </xf>
    <xf numFmtId="0" fontId="8" fillId="13" borderId="153" xfId="54" applyFont="1" applyFill="1" applyBorder="1" applyAlignment="1">
      <alignment horizontal="left" vertical="center"/>
      <protection/>
    </xf>
    <xf numFmtId="0" fontId="36" fillId="0" borderId="142" xfId="51" applyFont="1" applyFill="1" applyBorder="1" applyAlignment="1">
      <alignment horizontal="center" vertical="center"/>
      <protection/>
    </xf>
    <xf numFmtId="0" fontId="36" fillId="0" borderId="91" xfId="51" applyFont="1" applyFill="1" applyBorder="1" applyAlignment="1">
      <alignment horizontal="center" vertical="center"/>
      <protection/>
    </xf>
    <xf numFmtId="0" fontId="36" fillId="0" borderId="154" xfId="51" applyFont="1" applyFill="1" applyBorder="1" applyAlignment="1">
      <alignment horizontal="center" vertical="center"/>
      <protection/>
    </xf>
    <xf numFmtId="0" fontId="36" fillId="0" borderId="65" xfId="51" applyFont="1" applyFill="1" applyBorder="1" applyAlignment="1">
      <alignment horizontal="center" vertical="center"/>
      <protection/>
    </xf>
    <xf numFmtId="0" fontId="36" fillId="0" borderId="0" xfId="51" applyFont="1" applyFill="1" applyBorder="1" applyAlignment="1">
      <alignment horizontal="center" vertical="center"/>
      <protection/>
    </xf>
    <xf numFmtId="0" fontId="36" fillId="0" borderId="95" xfId="51" applyFont="1" applyFill="1" applyBorder="1" applyAlignment="1">
      <alignment horizontal="center" vertical="center"/>
      <protection/>
    </xf>
    <xf numFmtId="0" fontId="36" fillId="0" borderId="143" xfId="51" applyFont="1" applyFill="1" applyBorder="1" applyAlignment="1">
      <alignment horizontal="center" vertical="center"/>
      <protection/>
    </xf>
    <xf numFmtId="0" fontId="36" fillId="0" borderId="128" xfId="51" applyFont="1" applyFill="1" applyBorder="1" applyAlignment="1">
      <alignment horizontal="center" vertical="center"/>
      <protection/>
    </xf>
    <xf numFmtId="0" fontId="36" fillId="0" borderId="17" xfId="51" applyFont="1" applyFill="1" applyBorder="1" applyAlignment="1">
      <alignment horizontal="center" vertical="center"/>
      <protection/>
    </xf>
    <xf numFmtId="0" fontId="6" fillId="0" borderId="85" xfId="51" applyFont="1" applyFill="1" applyBorder="1" applyAlignment="1">
      <alignment horizontal="center" vertical="center" wrapText="1"/>
      <protection/>
    </xf>
    <xf numFmtId="0" fontId="6" fillId="0" borderId="46" xfId="51" applyFont="1" applyFill="1" applyBorder="1" applyAlignment="1">
      <alignment horizontal="center" vertical="center" wrapText="1"/>
      <protection/>
    </xf>
    <xf numFmtId="0" fontId="6" fillId="0" borderId="155" xfId="51" applyFont="1" applyFill="1" applyBorder="1" applyAlignment="1">
      <alignment horizontal="center" vertical="center" wrapText="1"/>
      <protection/>
    </xf>
    <xf numFmtId="0" fontId="8" fillId="13" borderId="42" xfId="51" applyFont="1" applyFill="1" applyBorder="1" applyAlignment="1">
      <alignment horizontal="center" vertical="center"/>
      <protection/>
    </xf>
    <xf numFmtId="0" fontId="8" fillId="13" borderId="36" xfId="51" applyFont="1" applyFill="1" applyBorder="1" applyAlignment="1">
      <alignment horizontal="center" vertical="center"/>
      <protection/>
    </xf>
    <xf numFmtId="0" fontId="8" fillId="13" borderId="37" xfId="51" applyFont="1" applyFill="1" applyBorder="1" applyAlignment="1">
      <alignment horizontal="center" vertical="center"/>
      <protection/>
    </xf>
    <xf numFmtId="0" fontId="12" fillId="0" borderId="0" xfId="0" applyFont="1" applyAlignment="1" applyProtection="1">
      <alignment horizontal="left" vertical="center" wrapText="1"/>
      <protection locked="0"/>
    </xf>
    <xf numFmtId="0" fontId="13" fillId="34" borderId="130" xfId="0" applyFont="1" applyFill="1" applyBorder="1" applyAlignment="1">
      <alignment horizontal="left" vertical="center"/>
    </xf>
    <xf numFmtId="0" fontId="13" fillId="34" borderId="30" xfId="0" applyFont="1" applyFill="1" applyBorder="1" applyAlignment="1">
      <alignment horizontal="left" vertical="center"/>
    </xf>
    <xf numFmtId="0" fontId="12" fillId="0" borderId="130"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64" xfId="0" applyFont="1" applyBorder="1" applyAlignment="1">
      <alignment horizontal="center" vertical="center" wrapText="1" shrinkToFit="1"/>
    </xf>
    <xf numFmtId="0" fontId="12" fillId="0" borderId="59" xfId="0" applyFont="1" applyBorder="1" applyAlignment="1">
      <alignment horizontal="center" vertical="center" wrapText="1" shrinkToFit="1"/>
    </xf>
    <xf numFmtId="0" fontId="12" fillId="0" borderId="89"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3" fillId="0" borderId="64" xfId="0" applyFont="1" applyBorder="1" applyAlignment="1">
      <alignment horizontal="center" vertical="center" wrapText="1" shrinkToFit="1"/>
    </xf>
    <xf numFmtId="0" fontId="13" fillId="0" borderId="59" xfId="0" applyFont="1" applyBorder="1" applyAlignment="1">
      <alignment horizontal="center" vertical="center" wrapText="1" shrinkToFit="1"/>
    </xf>
    <xf numFmtId="0" fontId="13" fillId="34" borderId="136" xfId="0" applyFont="1" applyFill="1" applyBorder="1" applyAlignment="1">
      <alignment horizontal="left" vertical="center"/>
    </xf>
    <xf numFmtId="0" fontId="13" fillId="34" borderId="23" xfId="0" applyFont="1" applyFill="1" applyBorder="1" applyAlignment="1">
      <alignment horizontal="left" vertical="center"/>
    </xf>
    <xf numFmtId="0" fontId="12" fillId="0" borderId="89"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8" xfId="0" applyFont="1" applyBorder="1" applyAlignment="1">
      <alignment horizontal="center" vertical="center" wrapText="1"/>
    </xf>
    <xf numFmtId="0" fontId="35" fillId="0" borderId="129" xfId="0" applyFont="1" applyBorder="1" applyAlignment="1">
      <alignment horizontal="center" vertical="center" wrapText="1"/>
    </xf>
    <xf numFmtId="0" fontId="35" fillId="0" borderId="154" xfId="0" applyFont="1" applyBorder="1" applyAlignment="1">
      <alignment horizontal="center" vertical="center"/>
    </xf>
    <xf numFmtId="0" fontId="35" fillId="0" borderId="156" xfId="0" applyFont="1" applyBorder="1" applyAlignment="1">
      <alignment horizontal="center" vertical="center"/>
    </xf>
    <xf numFmtId="0" fontId="35" fillId="0" borderId="95" xfId="0" applyFont="1" applyBorder="1" applyAlignment="1">
      <alignment horizontal="center" vertical="center"/>
    </xf>
    <xf numFmtId="0" fontId="35" fillId="0" borderId="140" xfId="0" applyFont="1" applyBorder="1" applyAlignment="1">
      <alignment horizontal="center" vertical="center"/>
    </xf>
    <xf numFmtId="0" fontId="35" fillId="0" borderId="17" xfId="0" applyFont="1" applyBorder="1" applyAlignment="1">
      <alignment horizontal="center" vertical="center"/>
    </xf>
    <xf numFmtId="0" fontId="12" fillId="0" borderId="42" xfId="0" applyFont="1" applyBorder="1" applyAlignment="1">
      <alignment horizontal="center" vertical="center" wrapText="1" shrinkToFit="1"/>
    </xf>
    <xf numFmtId="0" fontId="12" fillId="0" borderId="36" xfId="0" applyFont="1" applyBorder="1" applyAlignment="1">
      <alignment horizontal="center" vertical="center" wrapText="1" shrinkToFit="1"/>
    </xf>
    <xf numFmtId="0" fontId="12" fillId="0" borderId="157" xfId="0" applyFont="1" applyBorder="1" applyAlignment="1">
      <alignment horizontal="center" vertical="center" wrapText="1" shrinkToFit="1"/>
    </xf>
    <xf numFmtId="0" fontId="12" fillId="0" borderId="91" xfId="0" applyFont="1" applyBorder="1" applyAlignment="1">
      <alignment horizontal="center" vertical="center" wrapText="1" shrinkToFit="1"/>
    </xf>
    <xf numFmtId="0" fontId="12" fillId="0" borderId="62" xfId="0" applyFont="1" applyBorder="1" applyAlignment="1">
      <alignment horizontal="center" vertical="center" wrapText="1" shrinkToFit="1"/>
    </xf>
    <xf numFmtId="0" fontId="12" fillId="0" borderId="158" xfId="0" applyFont="1" applyFill="1" applyBorder="1" applyAlignment="1">
      <alignment horizontal="center" vertical="center" wrapText="1"/>
    </xf>
    <xf numFmtId="0" fontId="12" fillId="0" borderId="159" xfId="0" applyFont="1" applyFill="1" applyBorder="1" applyAlignment="1">
      <alignment horizontal="center" vertical="center" wrapText="1"/>
    </xf>
    <xf numFmtId="0" fontId="12" fillId="0" borderId="44" xfId="0" applyFont="1" applyBorder="1" applyAlignment="1">
      <alignment horizontal="center" vertical="center" wrapText="1" shrinkToFit="1"/>
    </xf>
    <xf numFmtId="0" fontId="12" fillId="0" borderId="0" xfId="0" applyFont="1" applyAlignment="1">
      <alignment horizontal="left" vertical="center" wrapText="1"/>
    </xf>
    <xf numFmtId="0" fontId="98" fillId="0" borderId="0" xfId="0" applyFont="1" applyAlignment="1">
      <alignment horizontal="left" vertical="center" wrapText="1"/>
    </xf>
    <xf numFmtId="0" fontId="0" fillId="0" borderId="0" xfId="0" applyAlignment="1">
      <alignment vertical="center"/>
    </xf>
    <xf numFmtId="0" fontId="12" fillId="0" borderId="63" xfId="0" applyFont="1" applyBorder="1" applyAlignment="1">
      <alignment horizontal="center" vertical="center" wrapText="1" shrinkToFit="1"/>
    </xf>
    <xf numFmtId="0" fontId="12" fillId="0" borderId="45" xfId="0" applyFont="1" applyBorder="1" applyAlignment="1">
      <alignment horizontal="center" vertical="center" wrapText="1" shrinkToFit="1"/>
    </xf>
    <xf numFmtId="0" fontId="12" fillId="0" borderId="154"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89"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2" fillId="0" borderId="48" xfId="0" applyFont="1" applyBorder="1" applyAlignment="1">
      <alignment horizontal="center" vertical="center" wrapText="1" shrinkToFit="1"/>
    </xf>
    <xf numFmtId="0" fontId="12" fillId="0" borderId="93" xfId="0" applyFont="1" applyBorder="1" applyAlignment="1">
      <alignment horizontal="center" vertical="center" wrapText="1" shrinkToFit="1"/>
    </xf>
    <xf numFmtId="0" fontId="12" fillId="0" borderId="160" xfId="0" applyFont="1" applyBorder="1" applyAlignment="1">
      <alignment horizontal="center" vertical="center" wrapText="1" shrinkToFit="1"/>
    </xf>
    <xf numFmtId="0" fontId="12" fillId="0" borderId="4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161" xfId="0" applyFont="1" applyBorder="1" applyAlignment="1">
      <alignment horizontal="center" vertical="center" wrapText="1"/>
    </xf>
    <xf numFmtId="0" fontId="12" fillId="0" borderId="162" xfId="0" applyFont="1" applyBorder="1" applyAlignment="1">
      <alignment horizontal="center" vertical="center" wrapText="1"/>
    </xf>
    <xf numFmtId="0" fontId="35" fillId="0" borderId="37" xfId="0" applyFont="1" applyBorder="1" applyAlignment="1">
      <alignment horizontal="center" vertical="center"/>
    </xf>
    <xf numFmtId="0" fontId="35" fillId="0" borderId="24" xfId="0" applyFont="1" applyBorder="1" applyAlignment="1">
      <alignment horizontal="center" vertical="center"/>
    </xf>
    <xf numFmtId="0" fontId="35" fillId="0" borderId="54" xfId="0" applyFont="1" applyBorder="1" applyAlignment="1">
      <alignment horizontal="center" vertical="center"/>
    </xf>
    <xf numFmtId="0" fontId="6" fillId="0" borderId="0" xfId="55" applyFont="1" applyFill="1" applyAlignment="1" applyProtection="1">
      <alignment horizontal="left" vertical="center" wrapText="1"/>
      <protection locked="0"/>
    </xf>
    <xf numFmtId="0" fontId="6" fillId="0" borderId="41" xfId="55" applyFont="1" applyBorder="1" applyAlignment="1" applyProtection="1">
      <alignment horizontal="center" vertical="center" wrapText="1"/>
      <protection/>
    </xf>
    <xf numFmtId="0" fontId="6" fillId="0" borderId="38" xfId="55" applyFont="1" applyBorder="1" applyAlignment="1" applyProtection="1">
      <alignment horizontal="center" vertical="center" wrapText="1"/>
      <protection/>
    </xf>
    <xf numFmtId="0" fontId="18" fillId="0" borderId="63" xfId="55" applyFont="1" applyFill="1" applyBorder="1" applyAlignment="1" applyProtection="1">
      <alignment horizontal="center" vertical="center" wrapText="1" shrinkToFit="1"/>
      <protection/>
    </xf>
    <xf numFmtId="0" fontId="18" fillId="0" borderId="92" xfId="55" applyFont="1" applyFill="1" applyBorder="1" applyAlignment="1" applyProtection="1">
      <alignment horizontal="center" vertical="center" wrapText="1" shrinkToFit="1"/>
      <protection/>
    </xf>
    <xf numFmtId="0" fontId="18" fillId="0" borderId="45" xfId="55" applyFont="1" applyFill="1" applyBorder="1" applyAlignment="1" applyProtection="1">
      <alignment horizontal="center" vertical="center" wrapText="1" shrinkToFit="1"/>
      <protection/>
    </xf>
    <xf numFmtId="0" fontId="36" fillId="0" borderId="64" xfId="51" applyFont="1" applyFill="1" applyBorder="1" applyAlignment="1" applyProtection="1">
      <alignment horizontal="center" vertical="center"/>
      <protection/>
    </xf>
    <xf numFmtId="0" fontId="36" fillId="0" borderId="90" xfId="51" applyFont="1" applyFill="1" applyBorder="1" applyAlignment="1" applyProtection="1">
      <alignment horizontal="center" vertical="center"/>
      <protection/>
    </xf>
    <xf numFmtId="0" fontId="12" fillId="0" borderId="42" xfId="0" applyFont="1" applyBorder="1" applyAlignment="1" applyProtection="1">
      <alignment horizontal="center" vertical="center" wrapText="1" shrinkToFit="1"/>
      <protection/>
    </xf>
    <xf numFmtId="0" fontId="12" fillId="0" borderId="36" xfId="0" applyFont="1" applyBorder="1" applyAlignment="1" applyProtection="1">
      <alignment horizontal="center" vertical="center" wrapText="1" shrinkToFit="1"/>
      <protection/>
    </xf>
    <xf numFmtId="0" fontId="12" fillId="0" borderId="64" xfId="0" applyFont="1" applyBorder="1" applyAlignment="1" applyProtection="1">
      <alignment horizontal="center" vertical="center" wrapText="1" shrinkToFit="1"/>
      <protection/>
    </xf>
    <xf numFmtId="0" fontId="12" fillId="0" borderId="59" xfId="0" applyFont="1" applyBorder="1" applyAlignment="1" applyProtection="1">
      <alignment horizontal="center" vertical="center" wrapText="1" shrinkToFit="1"/>
      <protection/>
    </xf>
    <xf numFmtId="0" fontId="12" fillId="0" borderId="89" xfId="0" applyFont="1" applyBorder="1" applyAlignment="1" applyProtection="1">
      <alignment horizontal="center" vertical="center" wrapText="1" shrinkToFit="1"/>
      <protection/>
    </xf>
    <xf numFmtId="0" fontId="12" fillId="0" borderId="10" xfId="0" applyFont="1" applyBorder="1" applyAlignment="1" applyProtection="1">
      <alignment horizontal="center" vertical="center" wrapText="1" shrinkToFit="1"/>
      <protection/>
    </xf>
    <xf numFmtId="0" fontId="12" fillId="0" borderId="63" xfId="0" applyFont="1" applyBorder="1" applyAlignment="1" applyProtection="1">
      <alignment horizontal="center" vertical="center" wrapText="1" shrinkToFit="1"/>
      <protection/>
    </xf>
    <xf numFmtId="0" fontId="12" fillId="0" borderId="45" xfId="0" applyFont="1" applyBorder="1" applyAlignment="1" applyProtection="1">
      <alignment horizontal="center" vertical="center" wrapText="1" shrinkToFit="1"/>
      <protection/>
    </xf>
    <xf numFmtId="0" fontId="13" fillId="0" borderId="64" xfId="0" applyFont="1" applyFill="1" applyBorder="1" applyAlignment="1" applyProtection="1">
      <alignment horizontal="center" vertical="center" wrapText="1" shrinkToFit="1"/>
      <protection/>
    </xf>
    <xf numFmtId="0" fontId="13" fillId="0" borderId="59" xfId="0" applyFont="1" applyFill="1" applyBorder="1" applyAlignment="1" applyProtection="1">
      <alignment horizontal="center" vertical="center" wrapText="1" shrinkToFit="1"/>
      <protection/>
    </xf>
    <xf numFmtId="0" fontId="6"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xf>
    <xf numFmtId="0" fontId="13" fillId="34" borderId="13" xfId="0" applyFont="1" applyFill="1" applyBorder="1" applyAlignment="1">
      <alignment horizontal="left" vertical="center"/>
    </xf>
    <xf numFmtId="49" fontId="12" fillId="0" borderId="47" xfId="0" applyNumberFormat="1" applyFont="1" applyBorder="1" applyAlignment="1">
      <alignment horizontal="left" vertical="center" wrapText="1"/>
    </xf>
    <xf numFmtId="0" fontId="0" fillId="0" borderId="47" xfId="0" applyBorder="1" applyAlignment="1">
      <alignment horizontal="left" vertical="center"/>
    </xf>
    <xf numFmtId="0" fontId="0" fillId="0" borderId="11" xfId="0" applyBorder="1" applyAlignment="1">
      <alignment horizontal="left" vertical="center"/>
    </xf>
    <xf numFmtId="49" fontId="12" fillId="0" borderId="27" xfId="0" applyNumberFormat="1" applyFont="1" applyFill="1" applyBorder="1" applyAlignment="1">
      <alignment horizontal="left" vertical="center" wrapText="1"/>
    </xf>
    <xf numFmtId="49" fontId="12" fillId="0" borderId="22" xfId="0" applyNumberFormat="1" applyFont="1" applyFill="1" applyBorder="1" applyAlignment="1">
      <alignment horizontal="left" vertical="center"/>
    </xf>
    <xf numFmtId="49" fontId="12" fillId="0" borderId="24" xfId="0" applyNumberFormat="1" applyFont="1" applyFill="1" applyBorder="1" applyAlignment="1">
      <alignment horizontal="left" vertical="center"/>
    </xf>
    <xf numFmtId="0" fontId="13" fillId="38" borderId="130" xfId="0" applyFont="1" applyFill="1" applyBorder="1" applyAlignment="1">
      <alignment horizontal="left" vertical="center"/>
    </xf>
    <xf numFmtId="0" fontId="13" fillId="38" borderId="30" xfId="0" applyFont="1" applyFill="1" applyBorder="1" applyAlignment="1">
      <alignment horizontal="left" vertical="center"/>
    </xf>
    <xf numFmtId="0" fontId="13" fillId="38" borderId="13" xfId="0" applyFont="1" applyFill="1" applyBorder="1" applyAlignment="1">
      <alignment horizontal="left" vertical="center"/>
    </xf>
    <xf numFmtId="49" fontId="12" fillId="0" borderId="30" xfId="0" applyNumberFormat="1" applyFont="1" applyBorder="1" applyAlignment="1">
      <alignment horizontal="left" vertical="center" wrapText="1"/>
    </xf>
    <xf numFmtId="0" fontId="0" fillId="0" borderId="30" xfId="0" applyBorder="1" applyAlignment="1">
      <alignment horizontal="left" vertical="center"/>
    </xf>
    <xf numFmtId="0" fontId="0" fillId="0" borderId="13" xfId="0" applyBorder="1" applyAlignment="1">
      <alignment horizontal="left" vertical="center"/>
    </xf>
    <xf numFmtId="49" fontId="12" fillId="0" borderId="31" xfId="0" applyNumberFormat="1" applyFont="1" applyBorder="1" applyAlignment="1">
      <alignment horizontal="left" vertical="center" wrapText="1"/>
    </xf>
    <xf numFmtId="0" fontId="0" fillId="0" borderId="31" xfId="0" applyBorder="1" applyAlignment="1">
      <alignment horizontal="left" vertical="center"/>
    </xf>
    <xf numFmtId="0" fontId="0" fillId="0" borderId="88" xfId="0" applyBorder="1" applyAlignment="1">
      <alignment horizontal="left" vertical="center"/>
    </xf>
    <xf numFmtId="0" fontId="12" fillId="0" borderId="30"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13" xfId="0" applyFont="1" applyBorder="1" applyAlignment="1">
      <alignment horizontal="left" vertical="center" wrapText="1"/>
    </xf>
    <xf numFmtId="0" fontId="0" fillId="0" borderId="30" xfId="0" applyBorder="1" applyAlignment="1">
      <alignment horizontal="left" vertical="center" wrapText="1"/>
    </xf>
    <xf numFmtId="0" fontId="0" fillId="0" borderId="13" xfId="0" applyBorder="1" applyAlignment="1">
      <alignment horizontal="left" vertical="center" wrapText="1"/>
    </xf>
    <xf numFmtId="0" fontId="12" fillId="0" borderId="144" xfId="0" applyFont="1" applyBorder="1" applyAlignment="1">
      <alignment horizontal="center" vertical="center" wrapText="1" shrinkToFit="1"/>
    </xf>
    <xf numFmtId="0" fontId="0" fillId="0" borderId="35" xfId="0" applyBorder="1" applyAlignment="1">
      <alignment horizontal="center" vertical="center" wrapText="1" shrinkToFit="1"/>
    </xf>
    <xf numFmtId="0" fontId="13" fillId="38" borderId="141" xfId="0" applyFont="1" applyFill="1" applyBorder="1" applyAlignment="1">
      <alignment horizontal="left" vertical="center"/>
    </xf>
    <xf numFmtId="0" fontId="13" fillId="38" borderId="94" xfId="0" applyFont="1" applyFill="1" applyBorder="1" applyAlignment="1">
      <alignment horizontal="left" vertical="center"/>
    </xf>
    <xf numFmtId="0" fontId="13" fillId="38" borderId="86" xfId="0" applyFont="1" applyFill="1" applyBorder="1" applyAlignment="1">
      <alignment horizontal="left" vertical="center"/>
    </xf>
    <xf numFmtId="0" fontId="13" fillId="38" borderId="163" xfId="0" applyFont="1" applyFill="1" applyBorder="1" applyAlignment="1">
      <alignment horizontal="left" vertical="center"/>
    </xf>
    <xf numFmtId="0" fontId="13" fillId="38" borderId="47" xfId="0" applyFont="1" applyFill="1" applyBorder="1" applyAlignment="1">
      <alignment horizontal="left" vertical="center"/>
    </xf>
    <xf numFmtId="0" fontId="13" fillId="38" borderId="11" xfId="0" applyFont="1" applyFill="1" applyBorder="1" applyAlignment="1">
      <alignment horizontal="left" vertical="center"/>
    </xf>
    <xf numFmtId="0" fontId="12" fillId="0" borderId="91"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3" fillId="37" borderId="64" xfId="0" applyFont="1" applyFill="1" applyBorder="1" applyAlignment="1">
      <alignment horizontal="center" vertical="center" wrapText="1" shrinkToFit="1"/>
    </xf>
    <xf numFmtId="0" fontId="13" fillId="37" borderId="59" xfId="0" applyFont="1" applyFill="1" applyBorder="1" applyAlignment="1">
      <alignment horizontal="center" vertical="center" wrapText="1" shrinkToFit="1"/>
    </xf>
    <xf numFmtId="0" fontId="35" fillId="0" borderId="91" xfId="0" applyFont="1" applyBorder="1" applyAlignment="1">
      <alignment horizontal="center" vertical="center"/>
    </xf>
    <xf numFmtId="0" fontId="35" fillId="0" borderId="0" xfId="0" applyFont="1" applyBorder="1" applyAlignment="1">
      <alignment horizontal="center" vertical="center"/>
    </xf>
    <xf numFmtId="0" fontId="35" fillId="0" borderId="128" xfId="0" applyFont="1" applyBorder="1" applyAlignment="1">
      <alignment horizontal="center" vertical="center"/>
    </xf>
    <xf numFmtId="0" fontId="12" fillId="0" borderId="4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94" xfId="0" applyFont="1" applyBorder="1" applyAlignment="1">
      <alignment horizontal="center" vertical="center" wrapText="1" shrinkToFit="1"/>
    </xf>
    <xf numFmtId="0" fontId="12" fillId="0" borderId="0" xfId="0" applyFont="1" applyFill="1" applyAlignment="1">
      <alignment horizontal="left" vertical="center" wrapText="1"/>
    </xf>
    <xf numFmtId="0" fontId="28" fillId="0" borderId="0" xfId="0" applyFont="1" applyFill="1" applyAlignment="1">
      <alignment horizontal="left" vertical="center" wrapText="1"/>
    </xf>
    <xf numFmtId="0" fontId="12" fillId="0" borderId="0" xfId="0" applyFont="1" applyFill="1" applyAlignment="1" applyProtection="1">
      <alignment horizontal="left" vertical="center" wrapText="1"/>
      <protection/>
    </xf>
    <xf numFmtId="0" fontId="28" fillId="0" borderId="0" xfId="0" applyFont="1" applyFill="1" applyAlignment="1" applyProtection="1">
      <alignment horizontal="left" vertical="center" wrapText="1"/>
      <protection/>
    </xf>
    <xf numFmtId="0" fontId="6" fillId="0" borderId="51" xfId="51" applyFont="1" applyBorder="1" applyAlignment="1" applyProtection="1">
      <alignment horizontal="center" vertical="center"/>
      <protection/>
    </xf>
    <xf numFmtId="0" fontId="6" fillId="0" borderId="92" xfId="51" applyFont="1" applyBorder="1" applyAlignment="1" applyProtection="1">
      <alignment horizontal="center" vertical="center"/>
      <protection/>
    </xf>
    <xf numFmtId="0" fontId="6" fillId="0" borderId="45" xfId="51" applyFont="1" applyBorder="1" applyAlignment="1" applyProtection="1">
      <alignment horizontal="center" vertical="center"/>
      <protection/>
    </xf>
    <xf numFmtId="0" fontId="8" fillId="34" borderId="23" xfId="51" applyFont="1" applyFill="1" applyBorder="1" applyAlignment="1" applyProtection="1">
      <alignment horizontal="left" vertical="center"/>
      <protection/>
    </xf>
    <xf numFmtId="0" fontId="8" fillId="34" borderId="27" xfId="51" applyFont="1" applyFill="1" applyBorder="1" applyAlignment="1" applyProtection="1">
      <alignment horizontal="left" vertical="center"/>
      <protection/>
    </xf>
    <xf numFmtId="0" fontId="8" fillId="34" borderId="29" xfId="51" applyFont="1" applyFill="1" applyBorder="1" applyAlignment="1" applyProtection="1">
      <alignment horizontal="left" vertical="center"/>
      <protection/>
    </xf>
    <xf numFmtId="0" fontId="8" fillId="34" borderId="40" xfId="51" applyFont="1" applyFill="1" applyBorder="1" applyAlignment="1" applyProtection="1">
      <alignment horizontal="left" vertical="center"/>
      <protection/>
    </xf>
    <xf numFmtId="0" fontId="6" fillId="0" borderId="0" xfId="51" applyFont="1" applyBorder="1" applyAlignment="1" applyProtection="1">
      <alignment horizontal="left" wrapText="1"/>
      <protection locked="0"/>
    </xf>
    <xf numFmtId="0" fontId="28" fillId="0" borderId="0" xfId="0" applyFont="1" applyAlignment="1">
      <alignment horizontal="left" vertical="center" wrapText="1"/>
    </xf>
    <xf numFmtId="0" fontId="6" fillId="0" borderId="42" xfId="51" applyFont="1" applyBorder="1" applyAlignment="1" applyProtection="1">
      <alignment horizontal="center" vertical="center"/>
      <protection/>
    </xf>
    <xf numFmtId="0" fontId="6" fillId="0" borderId="28" xfId="51" applyFont="1" applyBorder="1" applyAlignment="1" applyProtection="1">
      <alignment horizontal="center" vertical="center"/>
      <protection/>
    </xf>
    <xf numFmtId="0" fontId="6" fillId="0" borderId="36" xfId="51" applyFont="1" applyBorder="1" applyAlignment="1" applyProtection="1">
      <alignment horizontal="center" vertical="center" wrapText="1"/>
      <protection/>
    </xf>
    <xf numFmtId="0" fontId="6" fillId="0" borderId="25" xfId="51" applyFont="1" applyBorder="1" applyAlignment="1" applyProtection="1">
      <alignment horizontal="center" vertical="center" wrapText="1"/>
      <protection/>
    </xf>
    <xf numFmtId="0" fontId="6" fillId="0" borderId="36" xfId="51" applyFont="1" applyBorder="1" applyAlignment="1" applyProtection="1">
      <alignment horizontal="center" vertical="center"/>
      <protection/>
    </xf>
    <xf numFmtId="0" fontId="6" fillId="0" borderId="37" xfId="51" applyFont="1" applyBorder="1" applyAlignment="1" applyProtection="1">
      <alignment horizontal="center" vertical="center"/>
      <protection/>
    </xf>
    <xf numFmtId="0" fontId="8" fillId="34" borderId="45" xfId="51" applyFont="1" applyFill="1" applyBorder="1" applyAlignment="1" applyProtection="1">
      <alignment horizontal="left" vertical="center" wrapText="1"/>
      <protection/>
    </xf>
    <xf numFmtId="0" fontId="8" fillId="34" borderId="23" xfId="51" applyFont="1" applyFill="1" applyBorder="1" applyAlignment="1" applyProtection="1">
      <alignment horizontal="left" vertical="center"/>
      <protection locked="0"/>
    </xf>
    <xf numFmtId="0" fontId="8" fillId="34" borderId="27" xfId="51" applyFont="1" applyFill="1" applyBorder="1" applyAlignment="1" applyProtection="1">
      <alignment horizontal="left" vertical="center"/>
      <protection locked="0"/>
    </xf>
    <xf numFmtId="0" fontId="6" fillId="0" borderId="89" xfId="51" applyFont="1" applyBorder="1" applyAlignment="1" applyProtection="1">
      <alignment horizontal="center" vertical="center" wrapText="1"/>
      <protection/>
    </xf>
    <xf numFmtId="0" fontId="6" fillId="0" borderId="18" xfId="51" applyFont="1" applyBorder="1" applyAlignment="1" applyProtection="1">
      <alignment horizontal="center" vertical="center" wrapText="1"/>
      <protection/>
    </xf>
    <xf numFmtId="0" fontId="36" fillId="0" borderId="63" xfId="51" applyFont="1" applyBorder="1" applyAlignment="1" applyProtection="1">
      <alignment horizontal="center" vertical="center" wrapText="1"/>
      <protection/>
    </xf>
    <xf numFmtId="0" fontId="36" fillId="0" borderId="19" xfId="51" applyFont="1" applyBorder="1" applyAlignment="1" applyProtection="1">
      <alignment horizontal="center" vertical="center" wrapText="1"/>
      <protection/>
    </xf>
    <xf numFmtId="0" fontId="6" fillId="0" borderId="0" xfId="51" applyFont="1" applyAlignment="1" applyProtection="1">
      <alignment horizontal="left" vertical="center" wrapText="1"/>
      <protection/>
    </xf>
    <xf numFmtId="0" fontId="6" fillId="0" borderId="30" xfId="51" applyFont="1" applyBorder="1" applyAlignment="1" applyProtection="1">
      <alignment horizontal="left" vertical="center" wrapText="1"/>
      <protection/>
    </xf>
    <xf numFmtId="0" fontId="6" fillId="0" borderId="164" xfId="51" applyFont="1" applyBorder="1" applyAlignment="1" applyProtection="1">
      <alignment horizontal="left" vertical="center" wrapText="1"/>
      <protection/>
    </xf>
    <xf numFmtId="0" fontId="21" fillId="0" borderId="128" xfId="51" applyFont="1" applyBorder="1" applyAlignment="1" applyProtection="1">
      <alignment horizontal="center" vertical="center"/>
      <protection/>
    </xf>
    <xf numFmtId="0" fontId="6" fillId="0" borderId="85" xfId="51" applyFont="1" applyFill="1" applyBorder="1" applyAlignment="1" applyProtection="1">
      <alignment horizontal="center" vertical="center" wrapText="1"/>
      <protection/>
    </xf>
    <xf numFmtId="0" fontId="6" fillId="0" borderId="94" xfId="51" applyFont="1" applyFill="1" applyBorder="1" applyAlignment="1" applyProtection="1">
      <alignment horizontal="center" vertical="center" wrapText="1"/>
      <protection/>
    </xf>
    <xf numFmtId="0" fontId="6" fillId="0" borderId="86" xfId="51" applyFont="1" applyFill="1" applyBorder="1" applyAlignment="1" applyProtection="1">
      <alignment horizontal="center" vertical="center" wrapText="1"/>
      <protection/>
    </xf>
    <xf numFmtId="0" fontId="6" fillId="0" borderId="94" xfId="51" applyFont="1" applyFill="1" applyBorder="1" applyAlignment="1" applyProtection="1">
      <alignment horizontal="center" vertical="center"/>
      <protection/>
    </xf>
    <xf numFmtId="0" fontId="6" fillId="0" borderId="86" xfId="51" applyFont="1" applyFill="1" applyBorder="1" applyAlignment="1" applyProtection="1">
      <alignment horizontal="center" vertical="center"/>
      <protection/>
    </xf>
    <xf numFmtId="0" fontId="6" fillId="0" borderId="0" xfId="0" applyFont="1" applyAlignment="1" applyProtection="1">
      <alignment horizontal="left" vertical="center" wrapText="1"/>
      <protection/>
    </xf>
    <xf numFmtId="0" fontId="6" fillId="0" borderId="99" xfId="51" applyFont="1" applyBorder="1" applyAlignment="1" applyProtection="1">
      <alignment horizontal="center" vertical="center" wrapText="1"/>
      <protection/>
    </xf>
    <xf numFmtId="0" fontId="6" fillId="0" borderId="10" xfId="51" applyFont="1" applyBorder="1" applyAlignment="1" applyProtection="1">
      <alignment horizontal="center" vertical="center" wrapText="1"/>
      <protection/>
    </xf>
    <xf numFmtId="0" fontId="6" fillId="0" borderId="92" xfId="51" applyFont="1" applyBorder="1" applyAlignment="1" applyProtection="1">
      <alignment horizontal="center" vertical="center" wrapText="1"/>
      <protection/>
    </xf>
    <xf numFmtId="0" fontId="6" fillId="0" borderId="45" xfId="51" applyFont="1" applyBorder="1" applyAlignment="1" applyProtection="1">
      <alignment horizontal="center" vertical="center" wrapText="1"/>
      <protection/>
    </xf>
    <xf numFmtId="0" fontId="6" fillId="0" borderId="23" xfId="51" applyFont="1" applyBorder="1" applyAlignment="1" applyProtection="1">
      <alignment horizontal="left" vertical="center" wrapText="1"/>
      <protection/>
    </xf>
    <xf numFmtId="0" fontId="6" fillId="0" borderId="23" xfId="51" applyFont="1" applyFill="1" applyBorder="1" applyAlignment="1" applyProtection="1">
      <alignment horizontal="left" vertical="center"/>
      <protection/>
    </xf>
    <xf numFmtId="0" fontId="6" fillId="0" borderId="30" xfId="51" applyFont="1" applyFill="1" applyBorder="1" applyAlignment="1" applyProtection="1">
      <alignment horizontal="left" vertical="center"/>
      <protection/>
    </xf>
    <xf numFmtId="0" fontId="6" fillId="0" borderId="12" xfId="51" applyFont="1" applyBorder="1" applyAlignment="1" applyProtection="1">
      <alignment horizontal="left" vertical="center" wrapText="1"/>
      <protection/>
    </xf>
    <xf numFmtId="0" fontId="6" fillId="0" borderId="22" xfId="51" applyFont="1" applyBorder="1" applyAlignment="1" applyProtection="1">
      <alignment horizontal="left" vertical="center" wrapText="1"/>
      <protection/>
    </xf>
    <xf numFmtId="0" fontId="6" fillId="0" borderId="24" xfId="51" applyFont="1" applyBorder="1" applyAlignment="1" applyProtection="1">
      <alignment horizontal="left" vertical="center" wrapText="1"/>
      <protection/>
    </xf>
    <xf numFmtId="0" fontId="6" fillId="0" borderId="50" xfId="51" applyFont="1" applyBorder="1" applyAlignment="1" applyProtection="1">
      <alignment horizontal="left" vertical="center" wrapText="1"/>
      <protection/>
    </xf>
    <xf numFmtId="0" fontId="6" fillId="0" borderId="51" xfId="51" applyFont="1" applyBorder="1" applyAlignment="1" applyProtection="1">
      <alignment horizontal="left" vertical="center" wrapText="1"/>
      <protection/>
    </xf>
    <xf numFmtId="0" fontId="6" fillId="0" borderId="54" xfId="51" applyFont="1" applyBorder="1" applyAlignment="1" applyProtection="1">
      <alignment horizontal="left" vertical="center" wrapText="1"/>
      <protection/>
    </xf>
    <xf numFmtId="0" fontId="21" fillId="0" borderId="14" xfId="51" applyFont="1" applyBorder="1" applyAlignment="1" applyProtection="1">
      <alignment horizontal="center" vertical="center"/>
      <protection/>
    </xf>
    <xf numFmtId="0" fontId="21" fillId="0" borderId="33" xfId="51" applyFont="1" applyBorder="1" applyAlignment="1" applyProtection="1">
      <alignment horizontal="center" vertical="center"/>
      <protection/>
    </xf>
    <xf numFmtId="0" fontId="21" fillId="0" borderId="34" xfId="51" applyFont="1" applyBorder="1" applyAlignment="1" applyProtection="1">
      <alignment horizontal="center" vertical="center"/>
      <protection/>
    </xf>
    <xf numFmtId="0" fontId="8" fillId="0" borderId="41" xfId="51" applyFont="1" applyBorder="1" applyAlignment="1" applyProtection="1">
      <alignment horizontal="center" vertical="center" wrapText="1"/>
      <protection/>
    </xf>
    <xf numFmtId="0" fontId="8" fillId="0" borderId="38" xfId="51" applyFont="1" applyBorder="1" applyAlignment="1" applyProtection="1">
      <alignment horizontal="center" vertical="center" wrapText="1"/>
      <protection/>
    </xf>
    <xf numFmtId="0" fontId="8" fillId="0" borderId="39" xfId="51" applyFont="1" applyBorder="1" applyAlignment="1" applyProtection="1">
      <alignment horizontal="center" vertical="center" wrapText="1"/>
      <protection/>
    </xf>
    <xf numFmtId="0" fontId="36" fillId="0" borderId="91" xfId="51" applyFont="1" applyFill="1" applyBorder="1" applyAlignment="1" applyProtection="1">
      <alignment horizontal="center" vertical="center" wrapText="1"/>
      <protection/>
    </xf>
    <xf numFmtId="0" fontId="36" fillId="0" borderId="0" xfId="51" applyFont="1" applyFill="1" applyBorder="1" applyAlignment="1" applyProtection="1">
      <alignment horizontal="center" vertical="center" wrapText="1"/>
      <protection/>
    </xf>
    <xf numFmtId="0" fontId="36" fillId="0" borderId="128" xfId="51" applyFont="1" applyFill="1" applyBorder="1" applyAlignment="1" applyProtection="1">
      <alignment horizontal="center" vertical="center" wrapText="1"/>
      <protection/>
    </xf>
    <xf numFmtId="0" fontId="6" fillId="0" borderId="85" xfId="51" applyFont="1" applyFill="1" applyBorder="1" applyAlignment="1" applyProtection="1">
      <alignment horizontal="center" vertical="center"/>
      <protection/>
    </xf>
    <xf numFmtId="0" fontId="6" fillId="0" borderId="46" xfId="51" applyFont="1" applyFill="1" applyBorder="1" applyAlignment="1" applyProtection="1">
      <alignment horizontal="center" vertical="center" wrapText="1"/>
      <protection/>
    </xf>
    <xf numFmtId="0" fontId="6" fillId="0" borderId="27" xfId="51" applyFont="1" applyFill="1" applyBorder="1" applyAlignment="1" applyProtection="1">
      <alignment horizontal="center" vertical="center" wrapText="1"/>
      <protection/>
    </xf>
    <xf numFmtId="0" fontId="6" fillId="0" borderId="23" xfId="51" applyFont="1" applyFill="1" applyBorder="1" applyAlignment="1" applyProtection="1">
      <alignment horizontal="center" vertical="center" wrapText="1"/>
      <protection/>
    </xf>
    <xf numFmtId="0" fontId="6" fillId="0" borderId="13" xfId="51" applyFont="1" applyFill="1" applyBorder="1" applyAlignment="1" applyProtection="1">
      <alignment horizontal="center" vertical="center" wrapText="1"/>
      <protection/>
    </xf>
    <xf numFmtId="0" fontId="6" fillId="0" borderId="12" xfId="51" applyFont="1" applyBorder="1" applyAlignment="1" applyProtection="1">
      <alignment horizontal="center" vertical="center" wrapText="1"/>
      <protection/>
    </xf>
    <xf numFmtId="0" fontId="12" fillId="0" borderId="45" xfId="51" applyFont="1" applyFill="1" applyBorder="1" applyAlignment="1" applyProtection="1">
      <alignment horizontal="left" vertical="center"/>
      <protection/>
    </xf>
    <xf numFmtId="0" fontId="12" fillId="0" borderId="59" xfId="51" applyFont="1" applyFill="1" applyBorder="1" applyAlignment="1" applyProtection="1">
      <alignment horizontal="left" vertical="center"/>
      <protection/>
    </xf>
    <xf numFmtId="0" fontId="12" fillId="0" borderId="23" xfId="51" applyFont="1" applyFill="1" applyBorder="1" applyAlignment="1" applyProtection="1">
      <alignment horizontal="left" vertical="center"/>
      <protection/>
    </xf>
    <xf numFmtId="0" fontId="12" fillId="0" borderId="13" xfId="51" applyFont="1" applyFill="1" applyBorder="1" applyAlignment="1" applyProtection="1">
      <alignment horizontal="left" vertical="center"/>
      <protection/>
    </xf>
    <xf numFmtId="0" fontId="12" fillId="0" borderId="22" xfId="51" applyFont="1" applyFill="1" applyBorder="1" applyAlignment="1" applyProtection="1">
      <alignment horizontal="left" vertical="center"/>
      <protection/>
    </xf>
    <xf numFmtId="0" fontId="12" fillId="0" borderId="24" xfId="51" applyFont="1" applyFill="1" applyBorder="1" applyAlignment="1" applyProtection="1">
      <alignment horizontal="left" vertical="center"/>
      <protection/>
    </xf>
    <xf numFmtId="0" fontId="7" fillId="0" borderId="42" xfId="51" applyFont="1" applyFill="1" applyBorder="1" applyAlignment="1" applyProtection="1">
      <alignment horizontal="center" vertical="center" wrapText="1"/>
      <protection/>
    </xf>
    <xf numFmtId="0" fontId="7" fillId="0" borderId="36" xfId="51" applyFont="1" applyFill="1" applyBorder="1" applyAlignment="1" applyProtection="1">
      <alignment horizontal="center" vertical="center" wrapText="1"/>
      <protection/>
    </xf>
    <xf numFmtId="0" fontId="7" fillId="0" borderId="37" xfId="51" applyFont="1" applyFill="1" applyBorder="1" applyAlignment="1" applyProtection="1">
      <alignment horizontal="center" vertical="center" wrapText="1"/>
      <protection/>
    </xf>
    <xf numFmtId="0" fontId="6" fillId="0" borderId="49" xfId="51" applyFont="1" applyFill="1" applyBorder="1" applyAlignment="1" applyProtection="1">
      <alignment horizontal="center" vertical="center" wrapText="1"/>
      <protection/>
    </xf>
    <xf numFmtId="0" fontId="6" fillId="0" borderId="47" xfId="51" applyFont="1" applyFill="1" applyBorder="1" applyAlignment="1" applyProtection="1">
      <alignment horizontal="center" vertical="center" wrapText="1"/>
      <protection/>
    </xf>
    <xf numFmtId="0" fontId="6" fillId="0" borderId="11" xfId="51" applyFont="1" applyFill="1" applyBorder="1" applyAlignment="1" applyProtection="1">
      <alignment horizontal="center" vertical="center" wrapText="1"/>
      <protection/>
    </xf>
    <xf numFmtId="0" fontId="6" fillId="0" borderId="65" xfId="51" applyFont="1" applyFill="1" applyBorder="1" applyAlignment="1" applyProtection="1">
      <alignment horizontal="center" vertical="center" wrapText="1"/>
      <protection/>
    </xf>
    <xf numFmtId="0" fontId="6" fillId="0" borderId="95" xfId="51" applyFont="1" applyFill="1" applyBorder="1" applyAlignment="1" applyProtection="1">
      <alignment horizontal="center" vertical="center" wrapText="1"/>
      <protection/>
    </xf>
    <xf numFmtId="0" fontId="6" fillId="37" borderId="10" xfId="51" applyFont="1" applyFill="1" applyBorder="1" applyAlignment="1" applyProtection="1">
      <alignment horizontal="center" vertical="center" wrapText="1"/>
      <protection/>
    </xf>
    <xf numFmtId="0" fontId="6" fillId="37" borderId="59" xfId="51" applyFont="1" applyFill="1" applyBorder="1" applyAlignment="1" applyProtection="1">
      <alignment horizontal="center" vertical="center" wrapText="1"/>
      <protection/>
    </xf>
    <xf numFmtId="0" fontId="6" fillId="37" borderId="12" xfId="51" applyFont="1" applyFill="1" applyBorder="1" applyAlignment="1" applyProtection="1">
      <alignment horizontal="center" vertical="center" wrapText="1"/>
      <protection/>
    </xf>
    <xf numFmtId="0" fontId="6" fillId="37" borderId="24" xfId="51" applyFont="1" applyFill="1" applyBorder="1" applyAlignment="1" applyProtection="1">
      <alignment horizontal="center" vertical="center" wrapText="1"/>
      <protection/>
    </xf>
    <xf numFmtId="0" fontId="109" fillId="0" borderId="128" xfId="51" applyFont="1" applyBorder="1" applyAlignment="1">
      <alignment horizontal="center" vertical="center"/>
      <protection/>
    </xf>
    <xf numFmtId="0" fontId="6" fillId="0" borderId="144" xfId="51" applyFont="1" applyBorder="1" applyAlignment="1" applyProtection="1">
      <alignment horizontal="center" vertical="center" wrapText="1"/>
      <protection/>
    </xf>
    <xf numFmtId="0" fontId="0" fillId="0" borderId="97" xfId="0" applyBorder="1" applyAlignment="1">
      <alignment horizontal="center" vertical="center" wrapText="1"/>
    </xf>
    <xf numFmtId="0" fontId="0" fillId="0" borderId="60" xfId="0" applyBorder="1" applyAlignment="1">
      <alignment horizontal="center" vertical="center" wrapText="1"/>
    </xf>
    <xf numFmtId="0" fontId="36" fillId="0" borderId="142" xfId="51" applyFont="1" applyBorder="1" applyAlignment="1" applyProtection="1">
      <alignment horizontal="center" vertical="center"/>
      <protection/>
    </xf>
    <xf numFmtId="0" fontId="0" fillId="0" borderId="91" xfId="0" applyBorder="1" applyAlignment="1">
      <alignment horizontal="center" vertical="center"/>
    </xf>
    <xf numFmtId="0" fontId="0" fillId="0" borderId="154"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95" xfId="0" applyBorder="1" applyAlignment="1">
      <alignment horizontal="center" vertical="center"/>
    </xf>
    <xf numFmtId="0" fontId="0" fillId="0" borderId="143" xfId="0" applyBorder="1" applyAlignment="1">
      <alignment horizontal="center" vertical="center"/>
    </xf>
    <xf numFmtId="0" fontId="0" fillId="0" borderId="128" xfId="0" applyBorder="1" applyAlignment="1">
      <alignment horizontal="center" vertical="center"/>
    </xf>
    <xf numFmtId="0" fontId="0" fillId="0" borderId="17" xfId="0" applyBorder="1" applyAlignment="1">
      <alignment horizontal="center" vertical="center"/>
    </xf>
    <xf numFmtId="0" fontId="110" fillId="0" borderId="128" xfId="0" applyFont="1" applyBorder="1" applyAlignment="1" applyProtection="1">
      <alignment horizontal="center" vertical="center"/>
      <protection/>
    </xf>
    <xf numFmtId="0" fontId="18" fillId="37" borderId="46" xfId="51" applyFont="1" applyFill="1" applyBorder="1" applyAlignment="1" applyProtection="1">
      <alignment horizontal="left" vertical="center" wrapText="1"/>
      <protection/>
    </xf>
    <xf numFmtId="0" fontId="18" fillId="37" borderId="13" xfId="51" applyFont="1" applyFill="1" applyBorder="1" applyAlignment="1" applyProtection="1">
      <alignment horizontal="left" vertical="center" wrapText="1"/>
      <protection/>
    </xf>
    <xf numFmtId="0" fontId="18" fillId="36" borderId="65" xfId="51" applyFont="1" applyFill="1" applyBorder="1" applyAlignment="1" applyProtection="1">
      <alignment horizontal="center" vertical="center" wrapText="1"/>
      <protection/>
    </xf>
    <xf numFmtId="0" fontId="18" fillId="36" borderId="143" xfId="51" applyFont="1" applyFill="1" applyBorder="1" applyAlignment="1" applyProtection="1">
      <alignment horizontal="center" vertical="center" wrapText="1"/>
      <protection/>
    </xf>
    <xf numFmtId="0" fontId="10" fillId="0" borderId="29" xfId="51" applyFont="1" applyBorder="1" applyAlignment="1" applyProtection="1">
      <alignment horizontal="center" vertical="center" wrapText="1"/>
      <protection/>
    </xf>
    <xf numFmtId="0" fontId="10" fillId="0" borderId="164" xfId="51" applyFont="1" applyBorder="1" applyAlignment="1" applyProtection="1">
      <alignment horizontal="center" vertical="center" wrapText="1"/>
      <protection/>
    </xf>
    <xf numFmtId="0" fontId="10" fillId="0" borderId="40" xfId="51" applyFont="1" applyBorder="1" applyAlignment="1" applyProtection="1">
      <alignment horizontal="center" vertical="center" wrapText="1"/>
      <protection/>
    </xf>
    <xf numFmtId="0" fontId="18" fillId="37" borderId="49" xfId="51" applyFont="1" applyFill="1" applyBorder="1" applyAlignment="1" applyProtection="1">
      <alignment horizontal="left" vertical="center" wrapText="1"/>
      <protection/>
    </xf>
    <xf numFmtId="0" fontId="18" fillId="37" borderId="11" xfId="51" applyFont="1" applyFill="1" applyBorder="1" applyAlignment="1" applyProtection="1">
      <alignment horizontal="left" vertical="center" wrapText="1"/>
      <protection/>
    </xf>
    <xf numFmtId="0" fontId="18" fillId="37" borderId="46" xfId="51" applyFont="1" applyFill="1" applyBorder="1" applyAlignment="1" applyProtection="1">
      <alignment vertical="center" wrapText="1"/>
      <protection/>
    </xf>
    <xf numFmtId="0" fontId="18" fillId="37" borderId="13" xfId="51" applyFont="1" applyFill="1" applyBorder="1" applyAlignment="1" applyProtection="1">
      <alignment vertical="center" wrapText="1"/>
      <protection/>
    </xf>
    <xf numFmtId="0" fontId="6" fillId="0" borderId="144" xfId="51" applyFont="1" applyBorder="1" applyAlignment="1" applyProtection="1">
      <alignment horizontal="center" vertical="center"/>
      <protection/>
    </xf>
    <xf numFmtId="0" fontId="6" fillId="0" borderId="97" xfId="51" applyFont="1" applyBorder="1" applyAlignment="1" applyProtection="1">
      <alignment horizontal="center" vertical="center"/>
      <protection/>
    </xf>
    <xf numFmtId="0" fontId="6" fillId="0" borderId="60" xfId="51" applyFont="1" applyBorder="1" applyAlignment="1" applyProtection="1">
      <alignment horizontal="center" vertical="center"/>
      <protection/>
    </xf>
    <xf numFmtId="0" fontId="39" fillId="0" borderId="142" xfId="51" applyFont="1" applyBorder="1" applyAlignment="1" applyProtection="1">
      <alignment horizontal="center" vertical="center"/>
      <protection/>
    </xf>
    <xf numFmtId="0" fontId="39" fillId="0" borderId="62" xfId="51" applyFont="1" applyBorder="1" applyAlignment="1" applyProtection="1">
      <alignment horizontal="center" vertical="center"/>
      <protection/>
    </xf>
    <xf numFmtId="0" fontId="39" fillId="0" borderId="65" xfId="51" applyFont="1" applyBorder="1" applyAlignment="1" applyProtection="1">
      <alignment horizontal="center" vertical="center"/>
      <protection/>
    </xf>
    <xf numFmtId="0" fontId="39" fillId="0" borderId="105" xfId="51" applyFont="1" applyBorder="1" applyAlignment="1" applyProtection="1">
      <alignment horizontal="center" vertical="center"/>
      <protection/>
    </xf>
    <xf numFmtId="0" fontId="39" fillId="0" borderId="143" xfId="51" applyFont="1" applyBorder="1" applyAlignment="1" applyProtection="1">
      <alignment horizontal="center" vertical="center"/>
      <protection/>
    </xf>
    <xf numFmtId="0" fontId="39" fillId="0" borderId="61" xfId="51" applyFont="1" applyBorder="1" applyAlignment="1" applyProtection="1">
      <alignment horizontal="center" vertical="center"/>
      <protection/>
    </xf>
    <xf numFmtId="0" fontId="36" fillId="0" borderId="93" xfId="51" applyFont="1" applyFill="1" applyBorder="1" applyAlignment="1" applyProtection="1">
      <alignment horizontal="center" vertical="center"/>
      <protection/>
    </xf>
    <xf numFmtId="0" fontId="36" fillId="0" borderId="94" xfId="51" applyFont="1" applyFill="1" applyBorder="1" applyAlignment="1" applyProtection="1">
      <alignment horizontal="center" vertical="center"/>
      <protection/>
    </xf>
    <xf numFmtId="0" fontId="36" fillId="0" borderId="48" xfId="51" applyFont="1" applyFill="1" applyBorder="1" applyAlignment="1" applyProtection="1">
      <alignment horizontal="center" vertical="center"/>
      <protection/>
    </xf>
    <xf numFmtId="0" fontId="36" fillId="0" borderId="93" xfId="51" applyFont="1" applyBorder="1" applyAlignment="1" applyProtection="1">
      <alignment horizontal="center" vertical="center" wrapText="1"/>
      <protection/>
    </xf>
    <xf numFmtId="0" fontId="36" fillId="0" borderId="86" xfId="51" applyFont="1" applyBorder="1" applyAlignment="1" applyProtection="1">
      <alignment horizontal="center" vertical="center" wrapText="1"/>
      <protection/>
    </xf>
    <xf numFmtId="0" fontId="18" fillId="0" borderId="51" xfId="51" applyFont="1" applyBorder="1" applyAlignment="1" applyProtection="1">
      <alignment horizontal="center" vertical="center" wrapText="1"/>
      <protection/>
    </xf>
    <xf numFmtId="0" fontId="18" fillId="0" borderId="45" xfId="51" applyFont="1" applyBorder="1" applyAlignment="1" applyProtection="1">
      <alignment horizontal="center" vertical="center" wrapText="1"/>
      <protection/>
    </xf>
    <xf numFmtId="0" fontId="18" fillId="0" borderId="92" xfId="51" applyFont="1" applyBorder="1" applyAlignment="1" applyProtection="1">
      <alignment horizontal="center" vertical="center" wrapText="1"/>
      <protection/>
    </xf>
    <xf numFmtId="0" fontId="18" fillId="0" borderId="23" xfId="51" applyFont="1" applyBorder="1" applyAlignment="1" applyProtection="1">
      <alignment horizontal="center" vertical="center" wrapText="1"/>
      <protection/>
    </xf>
    <xf numFmtId="0" fontId="18" fillId="0" borderId="30" xfId="51" applyFont="1" applyBorder="1" applyAlignment="1" applyProtection="1">
      <alignment horizontal="center" vertical="center" wrapText="1"/>
      <protection/>
    </xf>
    <xf numFmtId="0" fontId="18" fillId="0" borderId="27" xfId="51" applyFont="1" applyBorder="1" applyAlignment="1" applyProtection="1">
      <alignment horizontal="center" vertical="center" wrapText="1"/>
      <protection/>
    </xf>
    <xf numFmtId="0" fontId="7" fillId="0" borderId="51" xfId="51" applyFont="1" applyFill="1" applyBorder="1" applyAlignment="1" applyProtection="1">
      <alignment horizontal="center" vertical="center"/>
      <protection/>
    </xf>
    <xf numFmtId="0" fontId="7" fillId="0" borderId="45" xfId="51" applyFont="1" applyFill="1" applyBorder="1" applyAlignment="1" applyProtection="1">
      <alignment horizontal="center" vertical="center"/>
      <protection/>
    </xf>
    <xf numFmtId="2" fontId="18" fillId="0" borderId="51" xfId="51" applyNumberFormat="1" applyFont="1" applyBorder="1" applyAlignment="1" applyProtection="1">
      <alignment horizontal="center" vertical="center" wrapText="1"/>
      <protection/>
    </xf>
    <xf numFmtId="2" fontId="18" fillId="0" borderId="45" xfId="51" applyNumberFormat="1" applyFont="1" applyBorder="1" applyAlignment="1" applyProtection="1">
      <alignment horizontal="center" vertical="center" wrapText="1"/>
      <protection/>
    </xf>
    <xf numFmtId="0" fontId="18" fillId="0" borderId="95" xfId="51" applyFont="1" applyBorder="1" applyAlignment="1" applyProtection="1">
      <alignment horizontal="center" vertical="center" wrapText="1"/>
      <protection/>
    </xf>
    <xf numFmtId="0" fontId="18" fillId="0" borderId="11" xfId="51" applyFont="1" applyBorder="1" applyAlignment="1" applyProtection="1">
      <alignment horizontal="center" vertical="center" wrapText="1"/>
      <protection/>
    </xf>
    <xf numFmtId="0" fontId="8" fillId="0" borderId="85" xfId="51" applyFont="1" applyFill="1" applyBorder="1" applyAlignment="1" applyProtection="1">
      <alignment horizontal="center" vertical="center" wrapText="1"/>
      <protection locked="0"/>
    </xf>
    <xf numFmtId="0" fontId="8" fillId="0" borderId="86" xfId="51" applyFont="1" applyFill="1" applyBorder="1" applyAlignment="1" applyProtection="1">
      <alignment horizontal="center" vertical="center" wrapText="1"/>
      <protection locked="0"/>
    </xf>
    <xf numFmtId="0" fontId="6" fillId="0" borderId="99" xfId="51" applyFont="1" applyFill="1" applyBorder="1" applyAlignment="1" applyProtection="1">
      <alignment horizontal="center" vertical="center" wrapText="1"/>
      <protection locked="0"/>
    </xf>
    <xf numFmtId="0" fontId="6" fillId="0" borderId="10" xfId="51" applyFont="1" applyFill="1" applyBorder="1" applyAlignment="1" applyProtection="1">
      <alignment horizontal="center" vertical="center" wrapText="1"/>
      <protection locked="0"/>
    </xf>
    <xf numFmtId="0" fontId="6" fillId="0" borderId="95" xfId="51" applyFont="1" applyFill="1" applyBorder="1" applyAlignment="1" applyProtection="1">
      <alignment horizontal="center" vertical="center" wrapText="1"/>
      <protection locked="0"/>
    </xf>
    <xf numFmtId="0" fontId="6" fillId="0" borderId="11" xfId="51" applyFont="1" applyFill="1" applyBorder="1" applyAlignment="1" applyProtection="1">
      <alignment horizontal="center" vertical="center" wrapText="1"/>
      <protection locked="0"/>
    </xf>
    <xf numFmtId="0" fontId="6" fillId="0" borderId="46" xfId="51" applyFont="1" applyBorder="1" applyAlignment="1" applyProtection="1">
      <alignment horizontal="center" vertical="center" wrapText="1"/>
      <protection locked="0"/>
    </xf>
    <xf numFmtId="0" fontId="6" fillId="0" borderId="30" xfId="51" applyFont="1" applyBorder="1" applyAlignment="1" applyProtection="1">
      <alignment horizontal="center" vertical="center" wrapText="1"/>
      <protection locked="0"/>
    </xf>
    <xf numFmtId="0" fontId="6" fillId="0" borderId="27" xfId="51" applyFont="1" applyBorder="1" applyAlignment="1" applyProtection="1">
      <alignment horizontal="center" vertical="center" wrapText="1"/>
      <protection locked="0"/>
    </xf>
    <xf numFmtId="0" fontId="6" fillId="0" borderId="30" xfId="51" applyFont="1" applyBorder="1" applyAlignment="1" applyProtection="1">
      <alignment horizontal="center" vertical="center"/>
      <protection locked="0"/>
    </xf>
    <xf numFmtId="0" fontId="6" fillId="0" borderId="13" xfId="51" applyFont="1" applyBorder="1" applyAlignment="1" applyProtection="1">
      <alignment horizontal="center" vertical="center"/>
      <protection locked="0"/>
    </xf>
    <xf numFmtId="0" fontId="6" fillId="0" borderId="22" xfId="51" applyFont="1" applyBorder="1" applyAlignment="1" applyProtection="1">
      <alignment horizontal="center" vertical="center"/>
      <protection locked="0"/>
    </xf>
    <xf numFmtId="0" fontId="6" fillId="0" borderId="89" xfId="51" applyFont="1" applyBorder="1" applyAlignment="1">
      <alignment horizontal="center" vertical="center"/>
      <protection/>
    </xf>
    <xf numFmtId="0" fontId="6" fillId="0" borderId="99" xfId="51" applyFont="1" applyBorder="1" applyAlignment="1">
      <alignment horizontal="center" vertical="center"/>
      <protection/>
    </xf>
    <xf numFmtId="0" fontId="6" fillId="0" borderId="18" xfId="51" applyFont="1" applyBorder="1" applyAlignment="1">
      <alignment horizontal="center" vertical="center"/>
      <protection/>
    </xf>
    <xf numFmtId="0" fontId="6" fillId="0" borderId="64" xfId="51" applyFont="1" applyBorder="1" applyAlignment="1" applyProtection="1">
      <alignment horizontal="center" vertical="center" wrapText="1"/>
      <protection locked="0"/>
    </xf>
    <xf numFmtId="0" fontId="6" fillId="0" borderId="90" xfId="51" applyFont="1" applyBorder="1" applyAlignment="1" applyProtection="1">
      <alignment horizontal="center" vertical="center" wrapText="1"/>
      <protection locked="0"/>
    </xf>
    <xf numFmtId="0" fontId="6" fillId="0" borderId="59" xfId="51" applyFont="1" applyBorder="1" applyAlignment="1" applyProtection="1">
      <alignment horizontal="center" vertical="center" wrapText="1"/>
      <protection locked="0"/>
    </xf>
    <xf numFmtId="0" fontId="6" fillId="0" borderId="86" xfId="51" applyFont="1" applyFill="1" applyBorder="1" applyAlignment="1" applyProtection="1">
      <alignment horizontal="center" vertical="center" wrapText="1"/>
      <protection locked="0"/>
    </xf>
    <xf numFmtId="0" fontId="8" fillId="0" borderId="85" xfId="51" applyFont="1" applyBorder="1" applyAlignment="1" applyProtection="1">
      <alignment horizontal="center" vertical="center" wrapText="1"/>
      <protection locked="0"/>
    </xf>
    <xf numFmtId="0" fontId="8" fillId="0" borderId="94" xfId="51" applyFont="1" applyBorder="1" applyAlignment="1" applyProtection="1">
      <alignment horizontal="center" vertical="center"/>
      <protection locked="0"/>
    </xf>
    <xf numFmtId="0" fontId="8" fillId="0" borderId="86" xfId="51" applyFont="1" applyBorder="1" applyAlignment="1" applyProtection="1">
      <alignment horizontal="center" vertical="center"/>
      <protection locked="0"/>
    </xf>
    <xf numFmtId="0" fontId="6" fillId="36" borderId="142" xfId="51" applyFont="1" applyFill="1" applyBorder="1" applyAlignment="1">
      <alignment horizontal="center" vertical="center" wrapText="1"/>
      <protection/>
    </xf>
    <xf numFmtId="0" fontId="6" fillId="36" borderId="65" xfId="51" applyFont="1" applyFill="1" applyBorder="1" applyAlignment="1">
      <alignment horizontal="center" vertical="center" wrapText="1"/>
      <protection/>
    </xf>
    <xf numFmtId="0" fontId="8" fillId="0" borderId="36" xfId="51" applyFont="1" applyFill="1" applyBorder="1" applyAlignment="1">
      <alignment horizontal="center" vertical="center" wrapText="1"/>
      <protection/>
    </xf>
    <xf numFmtId="0" fontId="8" fillId="0" borderId="22" xfId="51" applyFont="1" applyFill="1" applyBorder="1" applyAlignment="1">
      <alignment horizontal="center" vertical="center" wrapText="1"/>
      <protection/>
    </xf>
    <xf numFmtId="0" fontId="8" fillId="0" borderId="51" xfId="51" applyFont="1" applyFill="1" applyBorder="1" applyAlignment="1">
      <alignment horizontal="center" vertical="center" wrapText="1"/>
      <protection/>
    </xf>
    <xf numFmtId="0" fontId="6" fillId="0" borderId="36" xfId="51" applyFont="1" applyFill="1" applyBorder="1" applyAlignment="1">
      <alignment horizontal="center" vertical="center"/>
      <protection/>
    </xf>
    <xf numFmtId="0" fontId="6" fillId="0" borderId="32" xfId="51" applyFont="1" applyBorder="1" applyAlignment="1" applyProtection="1">
      <alignment horizontal="left" vertical="center"/>
      <protection/>
    </xf>
    <xf numFmtId="0" fontId="6" fillId="0" borderId="15" xfId="51" applyFont="1" applyBorder="1" applyAlignment="1" applyProtection="1">
      <alignment horizontal="left" vertical="center"/>
      <protection/>
    </xf>
    <xf numFmtId="0" fontId="6" fillId="0" borderId="12" xfId="51" applyFont="1" applyBorder="1" applyAlignment="1" applyProtection="1">
      <alignment horizontal="center" vertical="center"/>
      <protection/>
    </xf>
    <xf numFmtId="0" fontId="6" fillId="0" borderId="16" xfId="51" applyFont="1" applyBorder="1" applyAlignment="1" applyProtection="1">
      <alignment horizontal="left" vertical="center"/>
      <protection/>
    </xf>
    <xf numFmtId="0" fontId="6" fillId="0" borderId="85" xfId="51" applyFont="1" applyBorder="1" applyAlignment="1" applyProtection="1">
      <alignment horizontal="center" vertical="center"/>
      <protection/>
    </xf>
    <xf numFmtId="0" fontId="6" fillId="0" borderId="46" xfId="51" applyFont="1" applyBorder="1" applyAlignment="1" applyProtection="1">
      <alignment horizontal="center" vertical="center"/>
      <protection/>
    </xf>
    <xf numFmtId="0" fontId="6" fillId="0" borderId="155" xfId="51" applyFont="1" applyBorder="1" applyAlignment="1" applyProtection="1">
      <alignment horizontal="center" vertical="center"/>
      <protection/>
    </xf>
    <xf numFmtId="0" fontId="9" fillId="0" borderId="0" xfId="51" applyFont="1" applyAlignment="1" applyProtection="1">
      <alignment wrapText="1"/>
      <protection locked="0"/>
    </xf>
    <xf numFmtId="0" fontId="6" fillId="0" borderId="89" xfId="51" applyFont="1" applyFill="1" applyBorder="1" applyAlignment="1" applyProtection="1">
      <alignment horizontal="left" vertical="center"/>
      <protection/>
    </xf>
    <xf numFmtId="0" fontId="6" fillId="0" borderId="99" xfId="51" applyFont="1" applyFill="1" applyBorder="1" applyAlignment="1" applyProtection="1">
      <alignment horizontal="left" vertical="center"/>
      <protection/>
    </xf>
    <xf numFmtId="0" fontId="6" fillId="0" borderId="99" xfId="51" applyFont="1" applyBorder="1" applyAlignment="1" applyProtection="1">
      <alignment horizontal="left" vertical="center"/>
      <protection/>
    </xf>
    <xf numFmtId="0" fontId="6" fillId="0" borderId="18" xfId="51" applyFont="1" applyBorder="1" applyAlignment="1" applyProtection="1">
      <alignment horizontal="left" vertical="center"/>
      <protection/>
    </xf>
    <xf numFmtId="0" fontId="12" fillId="0" borderId="32" xfId="51" applyFont="1" applyBorder="1" applyAlignment="1" applyProtection="1">
      <alignment horizontal="left" vertical="center" wrapText="1"/>
      <protection/>
    </xf>
    <xf numFmtId="0" fontId="12" fillId="0" borderId="15" xfId="51" applyFont="1" applyBorder="1" applyAlignment="1" applyProtection="1">
      <alignment horizontal="left" vertical="center" wrapText="1"/>
      <protection/>
    </xf>
    <xf numFmtId="0" fontId="6" fillId="0" borderId="10" xfId="51" applyFont="1" applyBorder="1" applyAlignment="1" applyProtection="1">
      <alignment horizontal="center" vertical="center"/>
      <protection/>
    </xf>
    <xf numFmtId="0" fontId="6" fillId="0" borderId="99" xfId="51" applyFont="1" applyBorder="1" applyAlignment="1" applyProtection="1">
      <alignment vertical="center"/>
      <protection/>
    </xf>
    <xf numFmtId="0" fontId="6" fillId="0" borderId="18" xfId="51" applyFont="1" applyBorder="1" applyAlignment="1" applyProtection="1">
      <alignment vertical="center"/>
      <protection/>
    </xf>
    <xf numFmtId="0" fontId="6" fillId="0" borderId="89" xfId="51" applyFont="1" applyFill="1" applyBorder="1" applyAlignment="1" applyProtection="1">
      <alignment horizontal="center" vertical="center"/>
      <protection/>
    </xf>
    <xf numFmtId="0" fontId="6" fillId="0" borderId="99" xfId="51" applyFont="1" applyFill="1" applyBorder="1" applyAlignment="1" applyProtection="1">
      <alignment horizontal="center" vertical="center"/>
      <protection/>
    </xf>
    <xf numFmtId="0" fontId="6" fillId="0" borderId="18" xfId="51" applyFont="1" applyFill="1" applyBorder="1" applyAlignment="1" applyProtection="1">
      <alignment horizontal="center" vertical="center"/>
      <protection/>
    </xf>
    <xf numFmtId="0" fontId="6" fillId="0" borderId="49" xfId="51" applyFont="1" applyBorder="1" applyAlignment="1" applyProtection="1">
      <alignment horizontal="center" vertical="center"/>
      <protection/>
    </xf>
    <xf numFmtId="0" fontId="6" fillId="0" borderId="142" xfId="51" applyFont="1" applyBorder="1" applyAlignment="1" applyProtection="1">
      <alignment horizontal="center" vertical="center"/>
      <protection/>
    </xf>
    <xf numFmtId="0" fontId="6" fillId="0" borderId="65" xfId="51" applyFont="1" applyBorder="1" applyAlignment="1" applyProtection="1">
      <alignment horizontal="center" vertical="center"/>
      <protection/>
    </xf>
    <xf numFmtId="0" fontId="6" fillId="0" borderId="143" xfId="51" applyFont="1" applyBorder="1" applyAlignment="1" applyProtection="1">
      <alignment horizontal="center" vertical="center"/>
      <protection/>
    </xf>
    <xf numFmtId="0" fontId="98" fillId="0" borderId="0" xfId="0" applyFont="1" applyAlignment="1">
      <alignment horizontal="left" vertical="center"/>
    </xf>
    <xf numFmtId="0" fontId="111" fillId="0" borderId="0" xfId="0" applyFont="1" applyAlignment="1">
      <alignment horizontal="left" vertical="center"/>
    </xf>
    <xf numFmtId="0" fontId="100" fillId="0" borderId="42" xfId="0" applyFont="1" applyBorder="1" applyAlignment="1">
      <alignment horizontal="center"/>
    </xf>
    <xf numFmtId="0" fontId="100" fillId="0" borderId="36" xfId="0" applyFont="1" applyBorder="1" applyAlignment="1">
      <alignment horizontal="center"/>
    </xf>
    <xf numFmtId="0" fontId="100" fillId="0" borderId="37" xfId="0" applyFont="1" applyBorder="1" applyAlignment="1">
      <alignment horizontal="center"/>
    </xf>
    <xf numFmtId="0" fontId="112" fillId="0" borderId="144" xfId="0" applyFont="1" applyBorder="1" applyAlignment="1">
      <alignment horizontal="center" vertical="center"/>
    </xf>
    <xf numFmtId="0" fontId="112" fillId="0" borderId="97" xfId="0" applyFont="1" applyBorder="1" applyAlignment="1">
      <alignment horizontal="center" vertical="center"/>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tab 1_13(1)" xfId="47"/>
    <cellStyle name="Normální 11" xfId="48"/>
    <cellStyle name="Normální 12" xfId="49"/>
    <cellStyle name="Normální 13" xfId="50"/>
    <cellStyle name="normální 2" xfId="51"/>
    <cellStyle name="normální 3" xfId="52"/>
    <cellStyle name="Normální 4" xfId="53"/>
    <cellStyle name="normální_Konečná verze NOVYKAZY" xfId="54"/>
    <cellStyle name="normální_tabulka do výroční zprávy rozboru hospodaření" xfId="55"/>
    <cellStyle name="Followed Hyperlink" xfId="56"/>
    <cellStyle name="Poznámka" xfId="57"/>
    <cellStyle name="Percent" xfId="58"/>
    <cellStyle name="Procenta 2" xfId="59"/>
    <cellStyle name="Propojená buňka" xfId="60"/>
    <cellStyle name="Správně" xfId="61"/>
    <cellStyle name="Text upozornění"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3">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2114550</xdr:colOff>
      <xdr:row>40</xdr:row>
      <xdr:rowOff>152400</xdr:rowOff>
    </xdr:from>
    <xdr:ext cx="3933825" cy="238125"/>
    <xdr:sp fLocksText="0">
      <xdr:nvSpPr>
        <xdr:cNvPr id="1" name="TextovéPole 1"/>
        <xdr:cNvSpPr txBox="1">
          <a:spLocks noChangeArrowheads="1"/>
        </xdr:cNvSpPr>
      </xdr:nvSpPr>
      <xdr:spPr>
        <a:xfrm rot="10597951">
          <a:off x="2943225" y="9105900"/>
          <a:ext cx="39338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3933825" cy="238125"/>
    <xdr:sp fLocksText="0">
      <xdr:nvSpPr>
        <xdr:cNvPr id="2" name="TextovéPole 1"/>
        <xdr:cNvSpPr txBox="1">
          <a:spLocks noChangeArrowheads="1"/>
        </xdr:cNvSpPr>
      </xdr:nvSpPr>
      <xdr:spPr>
        <a:xfrm rot="10597951">
          <a:off x="2943225" y="9105900"/>
          <a:ext cx="39338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3933825" cy="257175"/>
    <xdr:sp fLocksText="0">
      <xdr:nvSpPr>
        <xdr:cNvPr id="3" name="TextovéPole 1"/>
        <xdr:cNvSpPr txBox="1">
          <a:spLocks noChangeArrowheads="1"/>
        </xdr:cNvSpPr>
      </xdr:nvSpPr>
      <xdr:spPr>
        <a:xfrm rot="10597951">
          <a:off x="2943225" y="9429750"/>
          <a:ext cx="39338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3933825" cy="257175"/>
    <xdr:sp fLocksText="0">
      <xdr:nvSpPr>
        <xdr:cNvPr id="4" name="TextovéPole 1"/>
        <xdr:cNvSpPr txBox="1">
          <a:spLocks noChangeArrowheads="1"/>
        </xdr:cNvSpPr>
      </xdr:nvSpPr>
      <xdr:spPr>
        <a:xfrm rot="10597951">
          <a:off x="2943225" y="9429750"/>
          <a:ext cx="39338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3933825" cy="238125"/>
    <xdr:sp fLocksText="0">
      <xdr:nvSpPr>
        <xdr:cNvPr id="5" name="TextovéPole 1"/>
        <xdr:cNvSpPr txBox="1">
          <a:spLocks noChangeArrowheads="1"/>
        </xdr:cNvSpPr>
      </xdr:nvSpPr>
      <xdr:spPr>
        <a:xfrm rot="10597951">
          <a:off x="2943225" y="9105900"/>
          <a:ext cx="39338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3933825" cy="238125"/>
    <xdr:sp fLocksText="0">
      <xdr:nvSpPr>
        <xdr:cNvPr id="6" name="TextovéPole 1"/>
        <xdr:cNvSpPr txBox="1">
          <a:spLocks noChangeArrowheads="1"/>
        </xdr:cNvSpPr>
      </xdr:nvSpPr>
      <xdr:spPr>
        <a:xfrm rot="10597951">
          <a:off x="2943225" y="9105900"/>
          <a:ext cx="39338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3933825" cy="257175"/>
    <xdr:sp fLocksText="0">
      <xdr:nvSpPr>
        <xdr:cNvPr id="7" name="TextovéPole 1"/>
        <xdr:cNvSpPr txBox="1">
          <a:spLocks noChangeArrowheads="1"/>
        </xdr:cNvSpPr>
      </xdr:nvSpPr>
      <xdr:spPr>
        <a:xfrm rot="10597951">
          <a:off x="2943225" y="9429750"/>
          <a:ext cx="39338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3933825" cy="257175"/>
    <xdr:sp fLocksText="0">
      <xdr:nvSpPr>
        <xdr:cNvPr id="8" name="TextovéPole 1"/>
        <xdr:cNvSpPr txBox="1">
          <a:spLocks noChangeArrowheads="1"/>
        </xdr:cNvSpPr>
      </xdr:nvSpPr>
      <xdr:spPr>
        <a:xfrm rot="10597951">
          <a:off x="2943225" y="9429750"/>
          <a:ext cx="39338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3933825" cy="238125"/>
    <xdr:sp fLocksText="0">
      <xdr:nvSpPr>
        <xdr:cNvPr id="9" name="TextovéPole 1"/>
        <xdr:cNvSpPr txBox="1">
          <a:spLocks noChangeArrowheads="1"/>
        </xdr:cNvSpPr>
      </xdr:nvSpPr>
      <xdr:spPr>
        <a:xfrm rot="10597951">
          <a:off x="2943225" y="9105900"/>
          <a:ext cx="39338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3933825" cy="238125"/>
    <xdr:sp fLocksText="0">
      <xdr:nvSpPr>
        <xdr:cNvPr id="10" name="TextovéPole 1"/>
        <xdr:cNvSpPr txBox="1">
          <a:spLocks noChangeArrowheads="1"/>
        </xdr:cNvSpPr>
      </xdr:nvSpPr>
      <xdr:spPr>
        <a:xfrm rot="10597951">
          <a:off x="2943225" y="9105900"/>
          <a:ext cx="39338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3933825" cy="257175"/>
    <xdr:sp fLocksText="0">
      <xdr:nvSpPr>
        <xdr:cNvPr id="11" name="TextovéPole 1"/>
        <xdr:cNvSpPr txBox="1">
          <a:spLocks noChangeArrowheads="1"/>
        </xdr:cNvSpPr>
      </xdr:nvSpPr>
      <xdr:spPr>
        <a:xfrm rot="10597951">
          <a:off x="2943225" y="9429750"/>
          <a:ext cx="39338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3933825" cy="257175"/>
    <xdr:sp fLocksText="0">
      <xdr:nvSpPr>
        <xdr:cNvPr id="12" name="TextovéPole 1"/>
        <xdr:cNvSpPr txBox="1">
          <a:spLocks noChangeArrowheads="1"/>
        </xdr:cNvSpPr>
      </xdr:nvSpPr>
      <xdr:spPr>
        <a:xfrm rot="10597951">
          <a:off x="2943225" y="9429750"/>
          <a:ext cx="39338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3933825" cy="238125"/>
    <xdr:sp fLocksText="0">
      <xdr:nvSpPr>
        <xdr:cNvPr id="13" name="TextovéPole 1"/>
        <xdr:cNvSpPr txBox="1">
          <a:spLocks noChangeArrowheads="1"/>
        </xdr:cNvSpPr>
      </xdr:nvSpPr>
      <xdr:spPr>
        <a:xfrm rot="10597951">
          <a:off x="2943225" y="9105900"/>
          <a:ext cx="39338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3933825" cy="238125"/>
    <xdr:sp fLocksText="0">
      <xdr:nvSpPr>
        <xdr:cNvPr id="14" name="TextovéPole 1"/>
        <xdr:cNvSpPr txBox="1">
          <a:spLocks noChangeArrowheads="1"/>
        </xdr:cNvSpPr>
      </xdr:nvSpPr>
      <xdr:spPr>
        <a:xfrm rot="10597951">
          <a:off x="2943225" y="9105900"/>
          <a:ext cx="39338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3933825" cy="257175"/>
    <xdr:sp fLocksText="0">
      <xdr:nvSpPr>
        <xdr:cNvPr id="15" name="TextovéPole 1"/>
        <xdr:cNvSpPr txBox="1">
          <a:spLocks noChangeArrowheads="1"/>
        </xdr:cNvSpPr>
      </xdr:nvSpPr>
      <xdr:spPr>
        <a:xfrm rot="10597951">
          <a:off x="2943225" y="9429750"/>
          <a:ext cx="39338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3933825" cy="238125"/>
    <xdr:sp fLocksText="0">
      <xdr:nvSpPr>
        <xdr:cNvPr id="16" name="TextovéPole 1"/>
        <xdr:cNvSpPr txBox="1">
          <a:spLocks noChangeArrowheads="1"/>
        </xdr:cNvSpPr>
      </xdr:nvSpPr>
      <xdr:spPr>
        <a:xfrm rot="10597951">
          <a:off x="2943225" y="9105900"/>
          <a:ext cx="39338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3933825" cy="238125"/>
    <xdr:sp fLocksText="0">
      <xdr:nvSpPr>
        <xdr:cNvPr id="17" name="TextovéPole 1"/>
        <xdr:cNvSpPr txBox="1">
          <a:spLocks noChangeArrowheads="1"/>
        </xdr:cNvSpPr>
      </xdr:nvSpPr>
      <xdr:spPr>
        <a:xfrm rot="10597951">
          <a:off x="2943225" y="9105900"/>
          <a:ext cx="39338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52387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8577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4.v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E144"/>
  <sheetViews>
    <sheetView tabSelected="1" zoomScalePageLayoutView="0" workbookViewId="0" topLeftCell="A1">
      <pane xSplit="1" ySplit="6" topLeftCell="B7" activePane="bottomRight" state="frozen"/>
      <selection pane="topLeft" activeCell="D90" activeCellId="1" sqref="D7:E88 D90:E137"/>
      <selection pane="topRight" activeCell="D90" activeCellId="1" sqref="D7:E88 D90:E137"/>
      <selection pane="bottomLeft" activeCell="D90" activeCellId="1" sqref="D7:E88 D90:E137"/>
      <selection pane="bottomRight" activeCell="A1" sqref="A1:E1"/>
    </sheetView>
  </sheetViews>
  <sheetFormatPr defaultColWidth="9.140625" defaultRowHeight="15"/>
  <cols>
    <col min="1" max="1" width="76.28125" style="22" customWidth="1"/>
    <col min="2" max="2" width="13.00390625" style="113" customWidth="1"/>
    <col min="3" max="3" width="7.421875" style="113" customWidth="1"/>
    <col min="4" max="4" width="10.57421875" style="110" customWidth="1"/>
    <col min="5" max="5" width="12.57421875" style="110" customWidth="1"/>
    <col min="6" max="16384" width="9.140625" style="22" customWidth="1"/>
  </cols>
  <sheetData>
    <row r="1" spans="1:5" ht="21">
      <c r="A1" s="1174" t="s">
        <v>775</v>
      </c>
      <c r="B1" s="1174"/>
      <c r="C1" s="1174"/>
      <c r="D1" s="1174"/>
      <c r="E1" s="1174"/>
    </row>
    <row r="2" spans="1:5" ht="12.75" customHeight="1" thickBot="1">
      <c r="A2" s="1175"/>
      <c r="B2" s="1175"/>
      <c r="C2" s="1175"/>
      <c r="D2" s="1175"/>
      <c r="E2" s="1175"/>
    </row>
    <row r="3" spans="1:5" ht="27.75" customHeight="1" thickBot="1">
      <c r="A3" s="1176" t="s">
        <v>647</v>
      </c>
      <c r="B3" s="1177"/>
      <c r="C3" s="1177"/>
      <c r="D3" s="1177"/>
      <c r="E3" s="1178"/>
    </row>
    <row r="4" spans="1:5" ht="12.75" customHeight="1" thickBot="1">
      <c r="A4" s="1179" t="s">
        <v>452</v>
      </c>
      <c r="B4" s="1180"/>
      <c r="C4" s="1180"/>
      <c r="D4" s="1180"/>
      <c r="E4" s="1181"/>
    </row>
    <row r="5" spans="1:5" ht="22.5" customHeight="1" thickBot="1">
      <c r="A5" s="84" t="s">
        <v>648</v>
      </c>
      <c r="B5" s="85" t="s">
        <v>580</v>
      </c>
      <c r="C5" s="86" t="s">
        <v>581</v>
      </c>
      <c r="D5" s="87" t="s">
        <v>786</v>
      </c>
      <c r="E5" s="88" t="s">
        <v>787</v>
      </c>
    </row>
    <row r="6" spans="1:5" ht="12.75" customHeight="1">
      <c r="A6" s="120" t="s">
        <v>0</v>
      </c>
      <c r="B6" s="1182"/>
      <c r="C6" s="1183"/>
      <c r="D6" s="90" t="s">
        <v>438</v>
      </c>
      <c r="E6" s="91" t="s">
        <v>439</v>
      </c>
    </row>
    <row r="7" spans="1:5" ht="12.75" customHeight="1">
      <c r="A7" s="92" t="s">
        <v>1</v>
      </c>
      <c r="B7" s="93" t="s">
        <v>649</v>
      </c>
      <c r="C7" s="94" t="s">
        <v>2</v>
      </c>
      <c r="D7" s="666">
        <f>D8+D16+D27+D34</f>
        <v>10909292</v>
      </c>
      <c r="E7" s="667">
        <f>E8+E16+E27+E34</f>
        <v>11983648</v>
      </c>
    </row>
    <row r="8" spans="1:5" ht="12.75" customHeight="1">
      <c r="A8" s="92" t="s">
        <v>3</v>
      </c>
      <c r="B8" s="93" t="s">
        <v>4</v>
      </c>
      <c r="C8" s="94" t="s">
        <v>5</v>
      </c>
      <c r="D8" s="668">
        <f>SUM(D9:D15)</f>
        <v>342909</v>
      </c>
      <c r="E8" s="669">
        <f>SUM(E9:E15)</f>
        <v>401362</v>
      </c>
    </row>
    <row r="9" spans="1:5" ht="12.75" customHeight="1">
      <c r="A9" s="92" t="s">
        <v>6</v>
      </c>
      <c r="B9" s="93" t="s">
        <v>7</v>
      </c>
      <c r="C9" s="94" t="s">
        <v>8</v>
      </c>
      <c r="D9" s="670"/>
      <c r="E9" s="671"/>
    </row>
    <row r="10" spans="1:5" ht="12.75" customHeight="1">
      <c r="A10" s="92" t="s">
        <v>9</v>
      </c>
      <c r="B10" s="93" t="s">
        <v>10</v>
      </c>
      <c r="C10" s="94" t="s">
        <v>11</v>
      </c>
      <c r="D10" s="670">
        <v>315262</v>
      </c>
      <c r="E10" s="671">
        <v>340321</v>
      </c>
    </row>
    <row r="11" spans="1:5" ht="12.75" customHeight="1">
      <c r="A11" s="92" t="s">
        <v>12</v>
      </c>
      <c r="B11" s="93" t="s">
        <v>13</v>
      </c>
      <c r="C11" s="94" t="s">
        <v>14</v>
      </c>
      <c r="D11" s="670"/>
      <c r="E11" s="671"/>
    </row>
    <row r="12" spans="1:5" ht="12.75" customHeight="1">
      <c r="A12" s="92" t="s">
        <v>15</v>
      </c>
      <c r="B12" s="93" t="s">
        <v>16</v>
      </c>
      <c r="C12" s="94" t="s">
        <v>17</v>
      </c>
      <c r="D12" s="670">
        <v>7697</v>
      </c>
      <c r="E12" s="671">
        <v>6893</v>
      </c>
    </row>
    <row r="13" spans="1:5" ht="12.75" customHeight="1">
      <c r="A13" s="92" t="s">
        <v>18</v>
      </c>
      <c r="B13" s="93" t="s">
        <v>19</v>
      </c>
      <c r="C13" s="94" t="s">
        <v>20</v>
      </c>
      <c r="D13" s="670">
        <v>2652</v>
      </c>
      <c r="E13" s="671">
        <v>2412</v>
      </c>
    </row>
    <row r="14" spans="1:5" ht="12.75" customHeight="1">
      <c r="A14" s="92" t="s">
        <v>21</v>
      </c>
      <c r="B14" s="93" t="s">
        <v>22</v>
      </c>
      <c r="C14" s="94" t="s">
        <v>23</v>
      </c>
      <c r="D14" s="670">
        <v>17298</v>
      </c>
      <c r="E14" s="671">
        <v>51736</v>
      </c>
    </row>
    <row r="15" spans="1:5" ht="12.75" customHeight="1">
      <c r="A15" s="92" t="s">
        <v>24</v>
      </c>
      <c r="B15" s="93" t="s">
        <v>25</v>
      </c>
      <c r="C15" s="94" t="s">
        <v>26</v>
      </c>
      <c r="D15" s="670"/>
      <c r="E15" s="671"/>
    </row>
    <row r="16" spans="1:5" ht="12.75" customHeight="1">
      <c r="A16" s="95" t="s">
        <v>27</v>
      </c>
      <c r="B16" s="93" t="s">
        <v>28</v>
      </c>
      <c r="C16" s="94" t="s">
        <v>29</v>
      </c>
      <c r="D16" s="668">
        <f>SUM(D17:D26)</f>
        <v>20118349</v>
      </c>
      <c r="E16" s="669">
        <f>SUM(E17:E26)</f>
        <v>21783986</v>
      </c>
    </row>
    <row r="17" spans="1:5" ht="12.75" customHeight="1">
      <c r="A17" s="92" t="s">
        <v>30</v>
      </c>
      <c r="B17" s="93" t="s">
        <v>31</v>
      </c>
      <c r="C17" s="94" t="s">
        <v>32</v>
      </c>
      <c r="D17" s="670">
        <v>1281122</v>
      </c>
      <c r="E17" s="671">
        <v>1271481</v>
      </c>
    </row>
    <row r="18" spans="1:5" ht="12.75" customHeight="1">
      <c r="A18" s="92" t="s">
        <v>650</v>
      </c>
      <c r="B18" s="93" t="s">
        <v>33</v>
      </c>
      <c r="C18" s="94" t="s">
        <v>34</v>
      </c>
      <c r="D18" s="670">
        <v>13184</v>
      </c>
      <c r="E18" s="671">
        <v>53743</v>
      </c>
    </row>
    <row r="19" spans="1:5" ht="12.75" customHeight="1">
      <c r="A19" s="92" t="s">
        <v>35</v>
      </c>
      <c r="B19" s="93" t="s">
        <v>36</v>
      </c>
      <c r="C19" s="94" t="s">
        <v>37</v>
      </c>
      <c r="D19" s="670">
        <v>11518327</v>
      </c>
      <c r="E19" s="671">
        <v>11754789</v>
      </c>
    </row>
    <row r="20" spans="1:5" ht="12.75" customHeight="1">
      <c r="A20" s="92" t="s">
        <v>651</v>
      </c>
      <c r="B20" s="93" t="s">
        <v>38</v>
      </c>
      <c r="C20" s="94" t="s">
        <v>39</v>
      </c>
      <c r="D20" s="670">
        <v>6761526</v>
      </c>
      <c r="E20" s="671">
        <v>7600931</v>
      </c>
    </row>
    <row r="21" spans="1:5" ht="12.75" customHeight="1">
      <c r="A21" s="92" t="s">
        <v>40</v>
      </c>
      <c r="B21" s="93" t="s">
        <v>41</v>
      </c>
      <c r="C21" s="94" t="s">
        <v>42</v>
      </c>
      <c r="D21" s="670"/>
      <c r="E21" s="671"/>
    </row>
    <row r="22" spans="1:5" ht="12.75" customHeight="1">
      <c r="A22" s="92" t="s">
        <v>652</v>
      </c>
      <c r="B22" s="93" t="s">
        <v>43</v>
      </c>
      <c r="C22" s="94" t="s">
        <v>44</v>
      </c>
      <c r="D22" s="670"/>
      <c r="E22" s="671"/>
    </row>
    <row r="23" spans="1:5" ht="12.75" customHeight="1">
      <c r="A23" s="92" t="s">
        <v>45</v>
      </c>
      <c r="B23" s="93" t="s">
        <v>46</v>
      </c>
      <c r="C23" s="94" t="s">
        <v>47</v>
      </c>
      <c r="D23" s="670">
        <v>274655</v>
      </c>
      <c r="E23" s="671">
        <v>257445</v>
      </c>
    </row>
    <row r="24" spans="1:5" ht="12.75" customHeight="1">
      <c r="A24" s="92" t="s">
        <v>48</v>
      </c>
      <c r="B24" s="93" t="s">
        <v>49</v>
      </c>
      <c r="C24" s="94" t="s">
        <v>50</v>
      </c>
      <c r="D24" s="670">
        <v>4284</v>
      </c>
      <c r="E24" s="671">
        <v>4284</v>
      </c>
    </row>
    <row r="25" spans="1:5" ht="12.75" customHeight="1">
      <c r="A25" s="92" t="s">
        <v>51</v>
      </c>
      <c r="B25" s="93" t="s">
        <v>52</v>
      </c>
      <c r="C25" s="94" t="s">
        <v>53</v>
      </c>
      <c r="D25" s="670">
        <v>258871</v>
      </c>
      <c r="E25" s="671">
        <v>821989</v>
      </c>
    </row>
    <row r="26" spans="1:5" ht="12.75" customHeight="1">
      <c r="A26" s="92" t="s">
        <v>54</v>
      </c>
      <c r="B26" s="93" t="s">
        <v>55</v>
      </c>
      <c r="C26" s="94" t="s">
        <v>56</v>
      </c>
      <c r="D26" s="670">
        <v>6380</v>
      </c>
      <c r="E26" s="671">
        <v>19324</v>
      </c>
    </row>
    <row r="27" spans="1:5" ht="12.75" customHeight="1">
      <c r="A27" s="95" t="s">
        <v>57</v>
      </c>
      <c r="B27" s="93" t="s">
        <v>653</v>
      </c>
      <c r="C27" s="94" t="s">
        <v>58</v>
      </c>
      <c r="D27" s="668">
        <f>SUM(D28:D33)</f>
        <v>40</v>
      </c>
      <c r="E27" s="669">
        <f>SUM(E28:E33)</f>
        <v>3040</v>
      </c>
    </row>
    <row r="28" spans="1:5" ht="12.75" customHeight="1">
      <c r="A28" s="92" t="s">
        <v>654</v>
      </c>
      <c r="B28" s="93" t="s">
        <v>59</v>
      </c>
      <c r="C28" s="94" t="s">
        <v>60</v>
      </c>
      <c r="D28" s="670"/>
      <c r="E28" s="671"/>
    </row>
    <row r="29" spans="1:5" ht="12.75" customHeight="1">
      <c r="A29" s="92" t="s">
        <v>655</v>
      </c>
      <c r="B29" s="93" t="s">
        <v>61</v>
      </c>
      <c r="C29" s="94" t="s">
        <v>62</v>
      </c>
      <c r="D29" s="670">
        <v>40</v>
      </c>
      <c r="E29" s="671">
        <v>3040</v>
      </c>
    </row>
    <row r="30" spans="1:5" ht="12.75" customHeight="1">
      <c r="A30" s="92" t="s">
        <v>63</v>
      </c>
      <c r="B30" s="93" t="s">
        <v>64</v>
      </c>
      <c r="C30" s="94" t="s">
        <v>65</v>
      </c>
      <c r="D30" s="670"/>
      <c r="E30" s="671"/>
    </row>
    <row r="31" spans="1:5" ht="12.75" customHeight="1">
      <c r="A31" s="92" t="s">
        <v>656</v>
      </c>
      <c r="B31" s="93" t="s">
        <v>66</v>
      </c>
      <c r="C31" s="94" t="s">
        <v>67</v>
      </c>
      <c r="D31" s="670"/>
      <c r="E31" s="671"/>
    </row>
    <row r="32" spans="1:5" ht="12.75" customHeight="1">
      <c r="A32" s="92" t="s">
        <v>657</v>
      </c>
      <c r="B32" s="93" t="s">
        <v>68</v>
      </c>
      <c r="C32" s="94" t="s">
        <v>69</v>
      </c>
      <c r="D32" s="670"/>
      <c r="E32" s="671"/>
    </row>
    <row r="33" spans="1:5" ht="12.75" customHeight="1">
      <c r="A33" s="92" t="s">
        <v>70</v>
      </c>
      <c r="B33" s="93" t="s">
        <v>71</v>
      </c>
      <c r="C33" s="94" t="s">
        <v>72</v>
      </c>
      <c r="D33" s="670"/>
      <c r="E33" s="671"/>
    </row>
    <row r="34" spans="1:5" ht="12.75" customHeight="1">
      <c r="A34" s="95" t="s">
        <v>74</v>
      </c>
      <c r="B34" s="93" t="s">
        <v>658</v>
      </c>
      <c r="C34" s="94" t="s">
        <v>73</v>
      </c>
      <c r="D34" s="668">
        <f>SUM(D35:D45)</f>
        <v>-9552006</v>
      </c>
      <c r="E34" s="669">
        <f>SUM(E35:E45)</f>
        <v>-10204740</v>
      </c>
    </row>
    <row r="35" spans="1:5" ht="12.75" customHeight="1">
      <c r="A35" s="92" t="s">
        <v>76</v>
      </c>
      <c r="B35" s="93" t="s">
        <v>77</v>
      </c>
      <c r="C35" s="94" t="s">
        <v>75</v>
      </c>
      <c r="D35" s="670"/>
      <c r="E35" s="671"/>
    </row>
    <row r="36" spans="1:5" ht="12.75" customHeight="1">
      <c r="A36" s="92" t="s">
        <v>79</v>
      </c>
      <c r="B36" s="93" t="s">
        <v>80</v>
      </c>
      <c r="C36" s="94" t="s">
        <v>78</v>
      </c>
      <c r="D36" s="670">
        <v>-241776</v>
      </c>
      <c r="E36" s="671">
        <v>-234870</v>
      </c>
    </row>
    <row r="37" spans="1:5" ht="12.75" customHeight="1">
      <c r="A37" s="92" t="s">
        <v>82</v>
      </c>
      <c r="B37" s="93" t="s">
        <v>83</v>
      </c>
      <c r="C37" s="94" t="s">
        <v>81</v>
      </c>
      <c r="D37" s="670"/>
      <c r="E37" s="671"/>
    </row>
    <row r="38" spans="1:5" ht="12.75" customHeight="1">
      <c r="A38" s="92" t="s">
        <v>659</v>
      </c>
      <c r="B38" s="93" t="s">
        <v>85</v>
      </c>
      <c r="C38" s="94" t="s">
        <v>84</v>
      </c>
      <c r="D38" s="670">
        <v>-7697</v>
      </c>
      <c r="E38" s="671">
        <v>-6893</v>
      </c>
    </row>
    <row r="39" spans="1:5" ht="12.75" customHeight="1">
      <c r="A39" s="92" t="s">
        <v>660</v>
      </c>
      <c r="B39" s="93" t="s">
        <v>87</v>
      </c>
      <c r="C39" s="94" t="s">
        <v>86</v>
      </c>
      <c r="D39" s="670">
        <v>-1997</v>
      </c>
      <c r="E39" s="671">
        <v>-1876</v>
      </c>
    </row>
    <row r="40" spans="1:5" ht="12.75" customHeight="1">
      <c r="A40" s="92" t="s">
        <v>89</v>
      </c>
      <c r="B40" s="93" t="s">
        <v>90</v>
      </c>
      <c r="C40" s="94" t="s">
        <v>88</v>
      </c>
      <c r="D40" s="670">
        <v>-3949337</v>
      </c>
      <c r="E40" s="671">
        <v>-4222173</v>
      </c>
    </row>
    <row r="41" spans="1:5" ht="12.75" customHeight="1">
      <c r="A41" s="92" t="s">
        <v>661</v>
      </c>
      <c r="B41" s="93" t="s">
        <v>92</v>
      </c>
      <c r="C41" s="94" t="s">
        <v>91</v>
      </c>
      <c r="D41" s="670">
        <v>-5072260</v>
      </c>
      <c r="E41" s="671">
        <v>-5477199</v>
      </c>
    </row>
    <row r="42" spans="1:5" ht="12.75" customHeight="1">
      <c r="A42" s="92" t="s">
        <v>94</v>
      </c>
      <c r="B42" s="93" t="s">
        <v>95</v>
      </c>
      <c r="C42" s="94" t="s">
        <v>93</v>
      </c>
      <c r="D42" s="670"/>
      <c r="E42" s="671"/>
    </row>
    <row r="43" spans="1:5" ht="12.75" customHeight="1">
      <c r="A43" s="92" t="s">
        <v>97</v>
      </c>
      <c r="B43" s="93" t="s">
        <v>98</v>
      </c>
      <c r="C43" s="94" t="s">
        <v>96</v>
      </c>
      <c r="D43" s="670"/>
      <c r="E43" s="671"/>
    </row>
    <row r="44" spans="1:5" ht="12.75" customHeight="1">
      <c r="A44" s="92" t="s">
        <v>511</v>
      </c>
      <c r="B44" s="93" t="s">
        <v>100</v>
      </c>
      <c r="C44" s="94" t="s">
        <v>99</v>
      </c>
      <c r="D44" s="670">
        <v>-274655</v>
      </c>
      <c r="E44" s="671">
        <v>-257445</v>
      </c>
    </row>
    <row r="45" spans="1:5" ht="14.25" thickBot="1">
      <c r="A45" s="96" t="s">
        <v>512</v>
      </c>
      <c r="B45" s="97" t="s">
        <v>102</v>
      </c>
      <c r="C45" s="94" t="s">
        <v>101</v>
      </c>
      <c r="D45" s="672">
        <v>-4284</v>
      </c>
      <c r="E45" s="673">
        <v>-4284</v>
      </c>
    </row>
    <row r="46" spans="1:5" ht="12.75" customHeight="1">
      <c r="A46" s="98" t="s">
        <v>104</v>
      </c>
      <c r="B46" s="99" t="s">
        <v>662</v>
      </c>
      <c r="C46" s="100" t="s">
        <v>103</v>
      </c>
      <c r="D46" s="674">
        <f>D47+D57+D77+D85</f>
        <v>4985710</v>
      </c>
      <c r="E46" s="675">
        <f>E47+E57+E77+E85</f>
        <v>6400932</v>
      </c>
    </row>
    <row r="47" spans="1:5" ht="12.75" customHeight="1">
      <c r="A47" s="95" t="s">
        <v>106</v>
      </c>
      <c r="B47" s="93" t="s">
        <v>663</v>
      </c>
      <c r="C47" s="94" t="s">
        <v>105</v>
      </c>
      <c r="D47" s="668">
        <f>SUM(D48:D56)</f>
        <v>92781</v>
      </c>
      <c r="E47" s="669">
        <f>SUM(E48:E56)</f>
        <v>93443</v>
      </c>
    </row>
    <row r="48" spans="1:5" ht="12.75" customHeight="1">
      <c r="A48" s="92" t="s">
        <v>108</v>
      </c>
      <c r="B48" s="93" t="s">
        <v>109</v>
      </c>
      <c r="C48" s="94" t="s">
        <v>107</v>
      </c>
      <c r="D48" s="670">
        <v>14400</v>
      </c>
      <c r="E48" s="671">
        <v>14008</v>
      </c>
    </row>
    <row r="49" spans="1:5" ht="12.75" customHeight="1">
      <c r="A49" s="92" t="s">
        <v>111</v>
      </c>
      <c r="B49" s="93" t="s">
        <v>112</v>
      </c>
      <c r="C49" s="94" t="s">
        <v>110</v>
      </c>
      <c r="D49" s="670"/>
      <c r="E49" s="671"/>
    </row>
    <row r="50" spans="1:5" ht="12.75" customHeight="1">
      <c r="A50" s="92" t="s">
        <v>114</v>
      </c>
      <c r="B50" s="93" t="s">
        <v>115</v>
      </c>
      <c r="C50" s="94" t="s">
        <v>113</v>
      </c>
      <c r="D50" s="670"/>
      <c r="E50" s="671">
        <v>782</v>
      </c>
    </row>
    <row r="51" spans="1:5" ht="12.75" customHeight="1">
      <c r="A51" s="92" t="s">
        <v>117</v>
      </c>
      <c r="B51" s="93" t="s">
        <v>118</v>
      </c>
      <c r="C51" s="94" t="s">
        <v>116</v>
      </c>
      <c r="D51" s="670"/>
      <c r="E51" s="671"/>
    </row>
    <row r="52" spans="1:5" ht="12.75" customHeight="1">
      <c r="A52" s="92" t="s">
        <v>120</v>
      </c>
      <c r="B52" s="93" t="s">
        <v>121</v>
      </c>
      <c r="C52" s="94" t="s">
        <v>119</v>
      </c>
      <c r="D52" s="670">
        <v>69173</v>
      </c>
      <c r="E52" s="671">
        <v>70423</v>
      </c>
    </row>
    <row r="53" spans="1:5" ht="12.75" customHeight="1">
      <c r="A53" s="92" t="s">
        <v>664</v>
      </c>
      <c r="B53" s="93" t="s">
        <v>123</v>
      </c>
      <c r="C53" s="94" t="s">
        <v>122</v>
      </c>
      <c r="D53" s="670"/>
      <c r="E53" s="671"/>
    </row>
    <row r="54" spans="1:5" ht="12.75" customHeight="1">
      <c r="A54" s="92" t="s">
        <v>125</v>
      </c>
      <c r="B54" s="93" t="s">
        <v>126</v>
      </c>
      <c r="C54" s="94" t="s">
        <v>124</v>
      </c>
      <c r="D54" s="670">
        <v>9208</v>
      </c>
      <c r="E54" s="671">
        <v>8225</v>
      </c>
    </row>
    <row r="55" spans="1:5" ht="12.75" customHeight="1">
      <c r="A55" s="92" t="s">
        <v>128</v>
      </c>
      <c r="B55" s="93" t="s">
        <v>129</v>
      </c>
      <c r="C55" s="94" t="s">
        <v>127</v>
      </c>
      <c r="D55" s="670"/>
      <c r="E55" s="671">
        <v>5</v>
      </c>
    </row>
    <row r="56" spans="1:5" ht="12.75" customHeight="1">
      <c r="A56" s="92" t="s">
        <v>131</v>
      </c>
      <c r="B56" s="93" t="s">
        <v>132</v>
      </c>
      <c r="C56" s="94" t="s">
        <v>130</v>
      </c>
      <c r="D56" s="670"/>
      <c r="E56" s="671"/>
    </row>
    <row r="57" spans="1:5" ht="12.75" customHeight="1">
      <c r="A57" s="95" t="s">
        <v>134</v>
      </c>
      <c r="B57" s="93" t="s">
        <v>665</v>
      </c>
      <c r="C57" s="94" t="s">
        <v>133</v>
      </c>
      <c r="D57" s="668">
        <f>SUM(D58:D76)</f>
        <v>392802</v>
      </c>
      <c r="E57" s="669">
        <f>SUM(E58:E76)</f>
        <v>669239</v>
      </c>
    </row>
    <row r="58" spans="1:5" ht="12.75" customHeight="1">
      <c r="A58" s="92" t="s">
        <v>136</v>
      </c>
      <c r="B58" s="93" t="s">
        <v>137</v>
      </c>
      <c r="C58" s="94" t="s">
        <v>135</v>
      </c>
      <c r="D58" s="670">
        <v>49217</v>
      </c>
      <c r="E58" s="671">
        <v>40152</v>
      </c>
    </row>
    <row r="59" spans="1:5" ht="12.75" customHeight="1">
      <c r="A59" s="92" t="s">
        <v>139</v>
      </c>
      <c r="B59" s="93" t="s">
        <v>140</v>
      </c>
      <c r="C59" s="94" t="s">
        <v>138</v>
      </c>
      <c r="D59" s="670"/>
      <c r="E59" s="671"/>
    </row>
    <row r="60" spans="1:5" ht="12.75" customHeight="1">
      <c r="A60" s="92" t="s">
        <v>142</v>
      </c>
      <c r="B60" s="93" t="s">
        <v>143</v>
      </c>
      <c r="C60" s="94" t="s">
        <v>141</v>
      </c>
      <c r="D60" s="670"/>
      <c r="E60" s="671"/>
    </row>
    <row r="61" spans="1:5" ht="12.75" customHeight="1">
      <c r="A61" s="92" t="s">
        <v>145</v>
      </c>
      <c r="B61" s="93" t="s">
        <v>132</v>
      </c>
      <c r="C61" s="94" t="s">
        <v>144</v>
      </c>
      <c r="D61" s="670">
        <v>40961</v>
      </c>
      <c r="E61" s="671">
        <v>59440</v>
      </c>
    </row>
    <row r="62" spans="1:5" ht="12.75" customHeight="1">
      <c r="A62" s="92" t="s">
        <v>147</v>
      </c>
      <c r="B62" s="93" t="s">
        <v>148</v>
      </c>
      <c r="C62" s="94" t="s">
        <v>146</v>
      </c>
      <c r="D62" s="670">
        <v>18922</v>
      </c>
      <c r="E62" s="671">
        <v>18872</v>
      </c>
    </row>
    <row r="63" spans="1:5" ht="13.5" customHeight="1">
      <c r="A63" s="92" t="s">
        <v>150</v>
      </c>
      <c r="B63" s="93" t="s">
        <v>151</v>
      </c>
      <c r="C63" s="94" t="s">
        <v>149</v>
      </c>
      <c r="D63" s="670">
        <v>2483</v>
      </c>
      <c r="E63" s="671">
        <v>1831</v>
      </c>
    </row>
    <row r="64" spans="1:5" ht="13.5" customHeight="1">
      <c r="A64" s="101" t="s">
        <v>666</v>
      </c>
      <c r="B64" s="93" t="s">
        <v>153</v>
      </c>
      <c r="C64" s="94" t="s">
        <v>152</v>
      </c>
      <c r="D64" s="670"/>
      <c r="E64" s="671"/>
    </row>
    <row r="65" spans="1:5" ht="12.75" customHeight="1">
      <c r="A65" s="92" t="s">
        <v>155</v>
      </c>
      <c r="B65" s="93" t="s">
        <v>156</v>
      </c>
      <c r="C65" s="94" t="s">
        <v>154</v>
      </c>
      <c r="D65" s="670">
        <v>17090</v>
      </c>
      <c r="E65" s="671">
        <v>14063</v>
      </c>
    </row>
    <row r="66" spans="1:5" ht="12.75" customHeight="1">
      <c r="A66" s="92" t="s">
        <v>158</v>
      </c>
      <c r="B66" s="93" t="s">
        <v>159</v>
      </c>
      <c r="C66" s="94" t="s">
        <v>157</v>
      </c>
      <c r="D66" s="670"/>
      <c r="E66" s="671"/>
    </row>
    <row r="67" spans="1:5" ht="12.75" customHeight="1">
      <c r="A67" s="92" t="s">
        <v>161</v>
      </c>
      <c r="B67" s="93" t="s">
        <v>162</v>
      </c>
      <c r="C67" s="94" t="s">
        <v>160</v>
      </c>
      <c r="D67" s="670"/>
      <c r="E67" s="671"/>
    </row>
    <row r="68" spans="1:5" ht="12.75" customHeight="1">
      <c r="A68" s="92" t="s">
        <v>164</v>
      </c>
      <c r="B68" s="93" t="s">
        <v>165</v>
      </c>
      <c r="C68" s="94" t="s">
        <v>163</v>
      </c>
      <c r="D68" s="670"/>
      <c r="E68" s="671">
        <v>1</v>
      </c>
    </row>
    <row r="69" spans="1:5" ht="12.75" customHeight="1">
      <c r="A69" s="92" t="s">
        <v>667</v>
      </c>
      <c r="B69" s="93" t="s">
        <v>167</v>
      </c>
      <c r="C69" s="94" t="s">
        <v>166</v>
      </c>
      <c r="D69" s="670"/>
      <c r="E69" s="671"/>
    </row>
    <row r="70" spans="1:5" ht="12.75" customHeight="1">
      <c r="A70" s="92" t="s">
        <v>510</v>
      </c>
      <c r="B70" s="93" t="s">
        <v>169</v>
      </c>
      <c r="C70" s="94" t="s">
        <v>168</v>
      </c>
      <c r="D70" s="670"/>
      <c r="E70" s="671"/>
    </row>
    <row r="71" spans="1:5" ht="12.75" customHeight="1">
      <c r="A71" s="92" t="s">
        <v>668</v>
      </c>
      <c r="B71" s="102" t="s">
        <v>171</v>
      </c>
      <c r="C71" s="94" t="s">
        <v>170</v>
      </c>
      <c r="D71" s="670"/>
      <c r="E71" s="671"/>
    </row>
    <row r="72" spans="1:5" ht="12.75" customHeight="1">
      <c r="A72" s="92" t="s">
        <v>448</v>
      </c>
      <c r="B72" s="102" t="s">
        <v>173</v>
      </c>
      <c r="C72" s="94" t="s">
        <v>172</v>
      </c>
      <c r="D72" s="670"/>
      <c r="E72" s="671"/>
    </row>
    <row r="73" spans="1:5" ht="12.75" customHeight="1">
      <c r="A73" s="92" t="s">
        <v>449</v>
      </c>
      <c r="B73" s="102" t="s">
        <v>175</v>
      </c>
      <c r="C73" s="94" t="s">
        <v>174</v>
      </c>
      <c r="D73" s="670"/>
      <c r="E73" s="671"/>
    </row>
    <row r="74" spans="1:5" ht="12.75" customHeight="1">
      <c r="A74" s="92" t="s">
        <v>177</v>
      </c>
      <c r="B74" s="93" t="s">
        <v>178</v>
      </c>
      <c r="C74" s="94" t="s">
        <v>176</v>
      </c>
      <c r="D74" s="670">
        <v>118881</v>
      </c>
      <c r="E74" s="671">
        <v>96552</v>
      </c>
    </row>
    <row r="75" spans="1:5" ht="12.75" customHeight="1">
      <c r="A75" s="92" t="s">
        <v>180</v>
      </c>
      <c r="B75" s="93" t="s">
        <v>181</v>
      </c>
      <c r="C75" s="94" t="s">
        <v>179</v>
      </c>
      <c r="D75" s="670">
        <v>147951</v>
      </c>
      <c r="E75" s="671">
        <v>441714</v>
      </c>
    </row>
    <row r="76" spans="1:5" ht="12.75" customHeight="1">
      <c r="A76" s="92" t="s">
        <v>183</v>
      </c>
      <c r="B76" s="93" t="s">
        <v>184</v>
      </c>
      <c r="C76" s="94" t="s">
        <v>182</v>
      </c>
      <c r="D76" s="670">
        <v>-2703</v>
      </c>
      <c r="E76" s="671">
        <v>-3386</v>
      </c>
    </row>
    <row r="77" spans="1:5" ht="12.75" customHeight="1">
      <c r="A77" s="95" t="s">
        <v>186</v>
      </c>
      <c r="B77" s="93" t="s">
        <v>669</v>
      </c>
      <c r="C77" s="94" t="s">
        <v>185</v>
      </c>
      <c r="D77" s="668">
        <f>SUM(D78:D84)</f>
        <v>4427943</v>
      </c>
      <c r="E77" s="669">
        <f>SUM(E78:E84)</f>
        <v>5569751</v>
      </c>
    </row>
    <row r="78" spans="1:5" ht="12.75" customHeight="1">
      <c r="A78" s="92" t="s">
        <v>670</v>
      </c>
      <c r="B78" s="93" t="s">
        <v>188</v>
      </c>
      <c r="C78" s="94" t="s">
        <v>187</v>
      </c>
      <c r="D78" s="670">
        <v>3397</v>
      </c>
      <c r="E78" s="671">
        <v>4372</v>
      </c>
    </row>
    <row r="79" spans="1:5" ht="12.75" customHeight="1">
      <c r="A79" s="92" t="s">
        <v>190</v>
      </c>
      <c r="B79" s="93" t="s">
        <v>191</v>
      </c>
      <c r="C79" s="94" t="s">
        <v>189</v>
      </c>
      <c r="D79" s="670">
        <v>4762</v>
      </c>
      <c r="E79" s="671">
        <v>3581</v>
      </c>
    </row>
    <row r="80" spans="1:5" ht="12.75" customHeight="1">
      <c r="A80" s="92" t="s">
        <v>671</v>
      </c>
      <c r="B80" s="93" t="s">
        <v>193</v>
      </c>
      <c r="C80" s="94" t="s">
        <v>192</v>
      </c>
      <c r="D80" s="670">
        <v>4419336</v>
      </c>
      <c r="E80" s="671">
        <v>5561739</v>
      </c>
    </row>
    <row r="81" spans="1:5" ht="12.75" customHeight="1">
      <c r="A81" s="92" t="s">
        <v>195</v>
      </c>
      <c r="B81" s="93" t="s">
        <v>196</v>
      </c>
      <c r="C81" s="94" t="s">
        <v>194</v>
      </c>
      <c r="D81" s="670"/>
      <c r="E81" s="671"/>
    </row>
    <row r="82" spans="1:5" ht="12.75" customHeight="1">
      <c r="A82" s="92" t="s">
        <v>198</v>
      </c>
      <c r="B82" s="93" t="s">
        <v>199</v>
      </c>
      <c r="C82" s="94" t="s">
        <v>197</v>
      </c>
      <c r="D82" s="670"/>
      <c r="E82" s="671"/>
    </row>
    <row r="83" spans="1:5" ht="12.75" customHeight="1">
      <c r="A83" s="92" t="s">
        <v>201</v>
      </c>
      <c r="B83" s="93" t="s">
        <v>202</v>
      </c>
      <c r="C83" s="94" t="s">
        <v>200</v>
      </c>
      <c r="D83" s="670"/>
      <c r="E83" s="671"/>
    </row>
    <row r="84" spans="1:5" ht="12.75" customHeight="1">
      <c r="A84" s="92" t="s">
        <v>672</v>
      </c>
      <c r="B84" s="93" t="s">
        <v>205</v>
      </c>
      <c r="C84" s="94" t="s">
        <v>203</v>
      </c>
      <c r="D84" s="670">
        <v>448</v>
      </c>
      <c r="E84" s="671">
        <v>59</v>
      </c>
    </row>
    <row r="85" spans="1:5" ht="12.75" customHeight="1">
      <c r="A85" s="95" t="s">
        <v>207</v>
      </c>
      <c r="B85" s="93" t="s">
        <v>673</v>
      </c>
      <c r="C85" s="94" t="s">
        <v>204</v>
      </c>
      <c r="D85" s="668">
        <f>SUM(D86:D87)</f>
        <v>72184</v>
      </c>
      <c r="E85" s="669">
        <f>SUM(E86:E87)</f>
        <v>68499</v>
      </c>
    </row>
    <row r="86" spans="1:5" ht="12.75" customHeight="1">
      <c r="A86" s="92" t="s">
        <v>209</v>
      </c>
      <c r="B86" s="93" t="s">
        <v>210</v>
      </c>
      <c r="C86" s="94" t="s">
        <v>206</v>
      </c>
      <c r="D86" s="670">
        <v>61468</v>
      </c>
      <c r="E86" s="671">
        <v>61182</v>
      </c>
    </row>
    <row r="87" spans="1:5" ht="12.75" customHeight="1">
      <c r="A87" s="92" t="s">
        <v>212</v>
      </c>
      <c r="B87" s="93" t="s">
        <v>213</v>
      </c>
      <c r="C87" s="94" t="s">
        <v>208</v>
      </c>
      <c r="D87" s="670">
        <v>10716</v>
      </c>
      <c r="E87" s="671">
        <v>7317</v>
      </c>
    </row>
    <row r="88" spans="1:5" ht="12.75" customHeight="1" thickBot="1">
      <c r="A88" s="136" t="s">
        <v>216</v>
      </c>
      <c r="B88" s="97" t="s">
        <v>674</v>
      </c>
      <c r="C88" s="107" t="s">
        <v>211</v>
      </c>
      <c r="D88" s="763">
        <f>D7+D46</f>
        <v>15895002</v>
      </c>
      <c r="E88" s="762">
        <f>E7+E46</f>
        <v>18384580</v>
      </c>
    </row>
    <row r="89" spans="1:5" ht="12.75" customHeight="1" thickBot="1">
      <c r="A89" s="103" t="s">
        <v>218</v>
      </c>
      <c r="B89" s="1184" t="s">
        <v>219</v>
      </c>
      <c r="C89" s="1185"/>
      <c r="D89" s="87" t="s">
        <v>490</v>
      </c>
      <c r="E89" s="88" t="s">
        <v>491</v>
      </c>
    </row>
    <row r="90" spans="1:5" ht="12.75" customHeight="1">
      <c r="A90" s="141" t="s">
        <v>220</v>
      </c>
      <c r="B90" s="140" t="s">
        <v>675</v>
      </c>
      <c r="C90" s="100" t="s">
        <v>214</v>
      </c>
      <c r="D90" s="674">
        <f>D91+D95</f>
        <v>13722663</v>
      </c>
      <c r="E90" s="675">
        <f>E91+E95</f>
        <v>15121740</v>
      </c>
    </row>
    <row r="91" spans="1:5" ht="12.75" customHeight="1">
      <c r="A91" s="92" t="s">
        <v>222</v>
      </c>
      <c r="B91" s="93" t="s">
        <v>676</v>
      </c>
      <c r="C91" s="94" t="s">
        <v>215</v>
      </c>
      <c r="D91" s="668">
        <f>SUM(D92:D94)</f>
        <v>13641055</v>
      </c>
      <c r="E91" s="669">
        <f>SUM(E92:E94)</f>
        <v>14952709</v>
      </c>
    </row>
    <row r="92" spans="1:5" ht="12.75" customHeight="1">
      <c r="A92" s="92" t="s">
        <v>224</v>
      </c>
      <c r="B92" s="93" t="s">
        <v>225</v>
      </c>
      <c r="C92" s="94" t="s">
        <v>217</v>
      </c>
      <c r="D92" s="670">
        <v>10897575</v>
      </c>
      <c r="E92" s="671">
        <v>11885476</v>
      </c>
    </row>
    <row r="93" spans="1:5" ht="12.75" customHeight="1">
      <c r="A93" s="92" t="s">
        <v>227</v>
      </c>
      <c r="B93" s="93" t="s">
        <v>228</v>
      </c>
      <c r="C93" s="94" t="s">
        <v>221</v>
      </c>
      <c r="D93" s="670">
        <v>2743480</v>
      </c>
      <c r="E93" s="671">
        <v>3067233</v>
      </c>
    </row>
    <row r="94" spans="1:5" ht="12.75" customHeight="1">
      <c r="A94" s="92" t="s">
        <v>230</v>
      </c>
      <c r="B94" s="102" t="s">
        <v>231</v>
      </c>
      <c r="C94" s="94" t="s">
        <v>223</v>
      </c>
      <c r="D94" s="670"/>
      <c r="E94" s="671"/>
    </row>
    <row r="95" spans="1:5" ht="12.75" customHeight="1">
      <c r="A95" s="95" t="s">
        <v>513</v>
      </c>
      <c r="B95" s="93" t="s">
        <v>677</v>
      </c>
      <c r="C95" s="94" t="s">
        <v>226</v>
      </c>
      <c r="D95" s="668">
        <f>SUM(D96:D98)</f>
        <v>81608</v>
      </c>
      <c r="E95" s="669">
        <f>SUM(E96:E98)</f>
        <v>169031</v>
      </c>
    </row>
    <row r="96" spans="1:5" ht="12.75" customHeight="1">
      <c r="A96" s="92" t="s">
        <v>234</v>
      </c>
      <c r="B96" s="93" t="s">
        <v>235</v>
      </c>
      <c r="C96" s="94" t="s">
        <v>229</v>
      </c>
      <c r="D96" s="670"/>
      <c r="E96" s="671">
        <v>153079</v>
      </c>
    </row>
    <row r="97" spans="1:5" ht="12.75" customHeight="1">
      <c r="A97" s="92" t="s">
        <v>237</v>
      </c>
      <c r="B97" s="93" t="s">
        <v>238</v>
      </c>
      <c r="C97" s="94" t="s">
        <v>232</v>
      </c>
      <c r="D97" s="670">
        <v>67345</v>
      </c>
      <c r="E97" s="671"/>
    </row>
    <row r="98" spans="1:5" ht="12.75" customHeight="1">
      <c r="A98" s="92" t="s">
        <v>515</v>
      </c>
      <c r="B98" s="93" t="s">
        <v>240</v>
      </c>
      <c r="C98" s="94" t="s">
        <v>233</v>
      </c>
      <c r="D98" s="670">
        <v>14263</v>
      </c>
      <c r="E98" s="671">
        <v>15952</v>
      </c>
    </row>
    <row r="99" spans="1:5" ht="12.75" customHeight="1">
      <c r="A99" s="92" t="s">
        <v>242</v>
      </c>
      <c r="B99" s="105" t="s">
        <v>678</v>
      </c>
      <c r="C99" s="94" t="s">
        <v>236</v>
      </c>
      <c r="D99" s="668">
        <f>D100+D102+D110+D134</f>
        <v>2172339</v>
      </c>
      <c r="E99" s="669">
        <f>E100+E102+E110+E134</f>
        <v>3262840</v>
      </c>
    </row>
    <row r="100" spans="1:5" ht="12.75" customHeight="1">
      <c r="A100" s="92" t="s">
        <v>244</v>
      </c>
      <c r="B100" s="93" t="s">
        <v>679</v>
      </c>
      <c r="C100" s="94" t="s">
        <v>239</v>
      </c>
      <c r="D100" s="668">
        <f>D101</f>
        <v>29</v>
      </c>
      <c r="E100" s="669">
        <f>E101</f>
        <v>13500</v>
      </c>
    </row>
    <row r="101" spans="1:5" ht="12.75" customHeight="1">
      <c r="A101" s="92" t="s">
        <v>246</v>
      </c>
      <c r="B101" s="93" t="s">
        <v>247</v>
      </c>
      <c r="C101" s="94" t="s">
        <v>241</v>
      </c>
      <c r="D101" s="670">
        <v>29</v>
      </c>
      <c r="E101" s="671">
        <v>13500</v>
      </c>
    </row>
    <row r="102" spans="1:5" ht="12.75" customHeight="1">
      <c r="A102" s="92" t="s">
        <v>249</v>
      </c>
      <c r="B102" s="93" t="s">
        <v>680</v>
      </c>
      <c r="C102" s="94" t="s">
        <v>243</v>
      </c>
      <c r="D102" s="668">
        <f>SUM(D103:D109)</f>
        <v>16791</v>
      </c>
      <c r="E102" s="669">
        <f>SUM(E103:E109)</f>
        <v>1818</v>
      </c>
    </row>
    <row r="103" spans="1:5" ht="12.75" customHeight="1">
      <c r="A103" s="92" t="s">
        <v>681</v>
      </c>
      <c r="B103" s="93" t="s">
        <v>251</v>
      </c>
      <c r="C103" s="94" t="s">
        <v>245</v>
      </c>
      <c r="D103" s="670"/>
      <c r="E103" s="671"/>
    </row>
    <row r="104" spans="1:5" ht="12.75" customHeight="1">
      <c r="A104" s="92" t="s">
        <v>450</v>
      </c>
      <c r="B104" s="102" t="s">
        <v>253</v>
      </c>
      <c r="C104" s="94" t="s">
        <v>248</v>
      </c>
      <c r="D104" s="670"/>
      <c r="E104" s="671"/>
    </row>
    <row r="105" spans="1:5" ht="12.75" customHeight="1">
      <c r="A105" s="92" t="s">
        <v>255</v>
      </c>
      <c r="B105" s="102" t="s">
        <v>256</v>
      </c>
      <c r="C105" s="94" t="s">
        <v>250</v>
      </c>
      <c r="D105" s="670"/>
      <c r="E105" s="671"/>
    </row>
    <row r="106" spans="1:5" ht="12.75" customHeight="1">
      <c r="A106" s="92" t="s">
        <v>258</v>
      </c>
      <c r="B106" s="93" t="s">
        <v>259</v>
      </c>
      <c r="C106" s="94" t="s">
        <v>252</v>
      </c>
      <c r="D106" s="670">
        <v>15840</v>
      </c>
      <c r="E106" s="671"/>
    </row>
    <row r="107" spans="1:5" ht="12.75" customHeight="1">
      <c r="A107" s="92" t="s">
        <v>261</v>
      </c>
      <c r="B107" s="102" t="s">
        <v>262</v>
      </c>
      <c r="C107" s="94" t="s">
        <v>254</v>
      </c>
      <c r="D107" s="670"/>
      <c r="E107" s="671"/>
    </row>
    <row r="108" spans="1:5" ht="12.75" customHeight="1">
      <c r="A108" s="92" t="s">
        <v>264</v>
      </c>
      <c r="B108" s="93" t="s">
        <v>265</v>
      </c>
      <c r="C108" s="94" t="s">
        <v>257</v>
      </c>
      <c r="D108" s="670"/>
      <c r="E108" s="671"/>
    </row>
    <row r="109" spans="1:5" ht="12.75" customHeight="1">
      <c r="A109" s="92" t="s">
        <v>267</v>
      </c>
      <c r="B109" s="102" t="s">
        <v>268</v>
      </c>
      <c r="C109" s="94" t="s">
        <v>260</v>
      </c>
      <c r="D109" s="670">
        <v>951</v>
      </c>
      <c r="E109" s="671">
        <v>1818</v>
      </c>
    </row>
    <row r="110" spans="1:5" ht="12.75" customHeight="1">
      <c r="A110" s="95" t="s">
        <v>270</v>
      </c>
      <c r="B110" s="93" t="s">
        <v>682</v>
      </c>
      <c r="C110" s="94" t="s">
        <v>263</v>
      </c>
      <c r="D110" s="668">
        <f>SUM(D111:D133)</f>
        <v>1437556</v>
      </c>
      <c r="E110" s="669">
        <f>SUM(E111:E133)</f>
        <v>2544124</v>
      </c>
    </row>
    <row r="111" spans="1:5" ht="12.75" customHeight="1">
      <c r="A111" s="92" t="s">
        <v>272</v>
      </c>
      <c r="B111" s="93" t="s">
        <v>273</v>
      </c>
      <c r="C111" s="94" t="s">
        <v>266</v>
      </c>
      <c r="D111" s="670">
        <v>93623</v>
      </c>
      <c r="E111" s="671">
        <v>197661</v>
      </c>
    </row>
    <row r="112" spans="1:5" ht="12.75" customHeight="1">
      <c r="A112" s="92" t="s">
        <v>275</v>
      </c>
      <c r="B112" s="93" t="s">
        <v>276</v>
      </c>
      <c r="C112" s="94" t="s">
        <v>269</v>
      </c>
      <c r="D112" s="670"/>
      <c r="E112" s="671"/>
    </row>
    <row r="113" spans="1:5" ht="12.75" customHeight="1">
      <c r="A113" s="92" t="s">
        <v>278</v>
      </c>
      <c r="B113" s="93" t="s">
        <v>279</v>
      </c>
      <c r="C113" s="94" t="s">
        <v>271</v>
      </c>
      <c r="D113" s="670">
        <v>53536</v>
      </c>
      <c r="E113" s="671">
        <v>51629</v>
      </c>
    </row>
    <row r="114" spans="1:5" ht="12.75" customHeight="1">
      <c r="A114" s="92" t="s">
        <v>281</v>
      </c>
      <c r="B114" s="93" t="s">
        <v>282</v>
      </c>
      <c r="C114" s="94" t="s">
        <v>274</v>
      </c>
      <c r="D114" s="670">
        <v>11091</v>
      </c>
      <c r="E114" s="671">
        <v>13106</v>
      </c>
    </row>
    <row r="115" spans="1:5" ht="12.75" customHeight="1">
      <c r="A115" s="92" t="s">
        <v>284</v>
      </c>
      <c r="B115" s="93" t="s">
        <v>285</v>
      </c>
      <c r="C115" s="94" t="s">
        <v>277</v>
      </c>
      <c r="D115" s="670">
        <v>320900</v>
      </c>
      <c r="E115" s="671">
        <v>378593</v>
      </c>
    </row>
    <row r="116" spans="1:5" ht="12.75" customHeight="1">
      <c r="A116" s="92" t="s">
        <v>287</v>
      </c>
      <c r="B116" s="93" t="s">
        <v>288</v>
      </c>
      <c r="C116" s="94" t="s">
        <v>280</v>
      </c>
      <c r="D116" s="670">
        <v>7042</v>
      </c>
      <c r="E116" s="671">
        <v>17355</v>
      </c>
    </row>
    <row r="117" spans="1:5" ht="12.75" customHeight="1">
      <c r="A117" s="92" t="s">
        <v>492</v>
      </c>
      <c r="B117" s="93" t="s">
        <v>153</v>
      </c>
      <c r="C117" s="94" t="s">
        <v>283</v>
      </c>
      <c r="D117" s="670">
        <v>181518</v>
      </c>
      <c r="E117" s="671">
        <v>222232</v>
      </c>
    </row>
    <row r="118" spans="1:5" ht="12.75" customHeight="1">
      <c r="A118" s="92" t="s">
        <v>291</v>
      </c>
      <c r="B118" s="93" t="s">
        <v>156</v>
      </c>
      <c r="C118" s="94" t="s">
        <v>286</v>
      </c>
      <c r="D118" s="670"/>
      <c r="E118" s="671"/>
    </row>
    <row r="119" spans="1:5" ht="12.75" customHeight="1">
      <c r="A119" s="92" t="s">
        <v>293</v>
      </c>
      <c r="B119" s="93" t="s">
        <v>159</v>
      </c>
      <c r="C119" s="94" t="s">
        <v>289</v>
      </c>
      <c r="D119" s="670">
        <v>67281</v>
      </c>
      <c r="E119" s="671">
        <v>85851</v>
      </c>
    </row>
    <row r="120" spans="1:5" ht="12.75" customHeight="1">
      <c r="A120" s="92" t="s">
        <v>295</v>
      </c>
      <c r="B120" s="93" t="s">
        <v>162</v>
      </c>
      <c r="C120" s="94" t="s">
        <v>290</v>
      </c>
      <c r="D120" s="670">
        <v>18343</v>
      </c>
      <c r="E120" s="671">
        <v>19760</v>
      </c>
    </row>
    <row r="121" spans="1:5" ht="12.75" customHeight="1">
      <c r="A121" s="92" t="s">
        <v>297</v>
      </c>
      <c r="B121" s="93" t="s">
        <v>165</v>
      </c>
      <c r="C121" s="94" t="s">
        <v>292</v>
      </c>
      <c r="D121" s="670">
        <v>2780</v>
      </c>
      <c r="E121" s="671"/>
    </row>
    <row r="122" spans="1:5" ht="12.75" customHeight="1">
      <c r="A122" s="92" t="s">
        <v>299</v>
      </c>
      <c r="B122" s="93" t="s">
        <v>167</v>
      </c>
      <c r="C122" s="94" t="s">
        <v>294</v>
      </c>
      <c r="D122" s="670">
        <v>462822</v>
      </c>
      <c r="E122" s="671">
        <v>1211880</v>
      </c>
    </row>
    <row r="123" spans="1:5" ht="13.5">
      <c r="A123" s="92" t="s">
        <v>509</v>
      </c>
      <c r="B123" s="93" t="s">
        <v>169</v>
      </c>
      <c r="C123" s="94" t="s">
        <v>296</v>
      </c>
      <c r="D123" s="670">
        <v>90568</v>
      </c>
      <c r="E123" s="671">
        <v>186822</v>
      </c>
    </row>
    <row r="124" spans="1:5" ht="13.5">
      <c r="A124" s="101" t="s">
        <v>514</v>
      </c>
      <c r="B124" s="102" t="s">
        <v>302</v>
      </c>
      <c r="C124" s="94" t="s">
        <v>298</v>
      </c>
      <c r="D124" s="670"/>
      <c r="E124" s="671"/>
    </row>
    <row r="125" spans="1:5" ht="12.75" customHeight="1">
      <c r="A125" s="92" t="s">
        <v>683</v>
      </c>
      <c r="B125" s="102" t="s">
        <v>304</v>
      </c>
      <c r="C125" s="94" t="s">
        <v>300</v>
      </c>
      <c r="D125" s="670">
        <v>6834</v>
      </c>
      <c r="E125" s="671">
        <v>7394</v>
      </c>
    </row>
    <row r="126" spans="1:5" ht="12.75" customHeight="1">
      <c r="A126" s="92" t="s">
        <v>306</v>
      </c>
      <c r="B126" s="102" t="s">
        <v>173</v>
      </c>
      <c r="C126" s="94" t="s">
        <v>301</v>
      </c>
      <c r="D126" s="670"/>
      <c r="E126" s="671"/>
    </row>
    <row r="127" spans="1:5" ht="12.75" customHeight="1">
      <c r="A127" s="92" t="s">
        <v>308</v>
      </c>
      <c r="B127" s="93" t="s">
        <v>309</v>
      </c>
      <c r="C127" s="94" t="s">
        <v>303</v>
      </c>
      <c r="D127" s="670">
        <v>82467</v>
      </c>
      <c r="E127" s="671">
        <v>83427</v>
      </c>
    </row>
    <row r="128" spans="1:5" ht="12.75" customHeight="1">
      <c r="A128" s="92" t="s">
        <v>684</v>
      </c>
      <c r="B128" s="93" t="s">
        <v>311</v>
      </c>
      <c r="C128" s="94" t="s">
        <v>305</v>
      </c>
      <c r="D128" s="670"/>
      <c r="E128" s="671"/>
    </row>
    <row r="129" spans="1:5" ht="12.75" customHeight="1">
      <c r="A129" s="92" t="s">
        <v>313</v>
      </c>
      <c r="B129" s="93" t="s">
        <v>314</v>
      </c>
      <c r="C129" s="94" t="s">
        <v>307</v>
      </c>
      <c r="D129" s="670"/>
      <c r="E129" s="671"/>
    </row>
    <row r="130" spans="1:5" ht="12.75" customHeight="1">
      <c r="A130" s="92" t="s">
        <v>451</v>
      </c>
      <c r="B130" s="93" t="s">
        <v>316</v>
      </c>
      <c r="C130" s="94" t="s">
        <v>310</v>
      </c>
      <c r="D130" s="670"/>
      <c r="E130" s="671"/>
    </row>
    <row r="131" spans="1:5" ht="12.75" customHeight="1">
      <c r="A131" s="92" t="s">
        <v>318</v>
      </c>
      <c r="B131" s="93" t="s">
        <v>319</v>
      </c>
      <c r="C131" s="94" t="s">
        <v>312</v>
      </c>
      <c r="D131" s="670"/>
      <c r="E131" s="671"/>
    </row>
    <row r="132" spans="1:5" ht="12.75" customHeight="1">
      <c r="A132" s="92" t="s">
        <v>321</v>
      </c>
      <c r="B132" s="93" t="s">
        <v>265</v>
      </c>
      <c r="C132" s="94" t="s">
        <v>315</v>
      </c>
      <c r="D132" s="670">
        <v>38751</v>
      </c>
      <c r="E132" s="671">
        <v>68414</v>
      </c>
    </row>
    <row r="133" spans="1:5" ht="12.75" customHeight="1">
      <c r="A133" s="92" t="s">
        <v>323</v>
      </c>
      <c r="B133" s="93" t="s">
        <v>324</v>
      </c>
      <c r="C133" s="94" t="s">
        <v>317</v>
      </c>
      <c r="D133" s="670"/>
      <c r="E133" s="671"/>
    </row>
    <row r="134" spans="1:5" ht="12.75" customHeight="1">
      <c r="A134" s="95" t="s">
        <v>326</v>
      </c>
      <c r="B134" s="93" t="s">
        <v>685</v>
      </c>
      <c r="C134" s="94" t="s">
        <v>320</v>
      </c>
      <c r="D134" s="668">
        <f>SUM(D135:D136)</f>
        <v>717963</v>
      </c>
      <c r="E134" s="669">
        <f>SUM(E135:E136)</f>
        <v>703398</v>
      </c>
    </row>
    <row r="135" spans="1:5" ht="12.75" customHeight="1">
      <c r="A135" s="92" t="s">
        <v>328</v>
      </c>
      <c r="B135" s="93" t="s">
        <v>329</v>
      </c>
      <c r="C135" s="94" t="s">
        <v>322</v>
      </c>
      <c r="D135" s="670">
        <v>15682</v>
      </c>
      <c r="E135" s="671">
        <v>830</v>
      </c>
    </row>
    <row r="136" spans="1:5" ht="12.75" customHeight="1">
      <c r="A136" s="92" t="s">
        <v>330</v>
      </c>
      <c r="B136" s="93" t="s">
        <v>331</v>
      </c>
      <c r="C136" s="94" t="s">
        <v>325</v>
      </c>
      <c r="D136" s="670">
        <v>702281</v>
      </c>
      <c r="E136" s="671">
        <v>702568</v>
      </c>
    </row>
    <row r="137" spans="1:5" ht="12.75" customHeight="1" thickBot="1">
      <c r="A137" s="136" t="s">
        <v>332</v>
      </c>
      <c r="B137" s="106" t="s">
        <v>686</v>
      </c>
      <c r="C137" s="107" t="s">
        <v>327</v>
      </c>
      <c r="D137" s="761">
        <f>D90+D99</f>
        <v>15895002</v>
      </c>
      <c r="E137" s="762">
        <f>E90+E99</f>
        <v>18384580</v>
      </c>
    </row>
    <row r="138" spans="1:3" ht="12.75" customHeight="1">
      <c r="A138" s="108"/>
      <c r="B138" s="109"/>
      <c r="C138" s="109"/>
    </row>
    <row r="139" spans="1:3" ht="12.75" customHeight="1">
      <c r="A139" s="108" t="s">
        <v>479</v>
      </c>
      <c r="B139" s="109"/>
      <c r="C139" s="109"/>
    </row>
    <row r="140" spans="1:3" ht="12.75" customHeight="1">
      <c r="A140" s="111" t="s">
        <v>687</v>
      </c>
      <c r="B140" s="112"/>
      <c r="C140" s="112"/>
    </row>
    <row r="141" ht="12.75" customHeight="1">
      <c r="A141" s="22" t="s">
        <v>688</v>
      </c>
    </row>
    <row r="142" ht="13.5">
      <c r="A142" s="21" t="s">
        <v>689</v>
      </c>
    </row>
    <row r="143" ht="12.75" customHeight="1">
      <c r="A143" s="22" t="s">
        <v>690</v>
      </c>
    </row>
    <row r="144" spans="4:5" ht="13.5">
      <c r="D144" s="1142"/>
      <c r="E144" s="1142"/>
    </row>
  </sheetData>
  <sheetProtection/>
  <mergeCells count="6">
    <mergeCell ref="A1:E1"/>
    <mergeCell ref="A2:E2"/>
    <mergeCell ref="A3:E3"/>
    <mergeCell ref="A4:E4"/>
    <mergeCell ref="B6:C6"/>
    <mergeCell ref="B89:C89"/>
  </mergeCells>
  <printOptions/>
  <pageMargins left="0.5905511811023623" right="0" top="0.3937007874015748" bottom="0.1968503937007874" header="0" footer="0"/>
  <pageSetup horizontalDpi="600" verticalDpi="600" orientation="portrait" paperSize="9" scale="78" r:id="rId1"/>
  <rowBreaks count="1" manualBreakCount="1">
    <brk id="76" max="4" man="1"/>
  </rowBreaks>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Y50"/>
  <sheetViews>
    <sheetView zoomScalePageLayoutView="0" workbookViewId="0" topLeftCell="A1">
      <selection activeCell="T14" sqref="T14"/>
    </sheetView>
  </sheetViews>
  <sheetFormatPr defaultColWidth="9.140625" defaultRowHeight="15"/>
  <cols>
    <col min="1" max="2" width="4.7109375" style="18" customWidth="1"/>
    <col min="3" max="3" width="10.28125" style="18" customWidth="1"/>
    <col min="4" max="5" width="9.140625" style="18" customWidth="1"/>
    <col min="6" max="6" width="30.28125" style="18" customWidth="1"/>
    <col min="7" max="7" width="4.7109375" style="18" customWidth="1"/>
    <col min="8" max="9" width="10.00390625" style="18" customWidth="1"/>
    <col min="10" max="13" width="10.421875" style="18" customWidth="1"/>
    <col min="14" max="14" width="7.421875" style="30" customWidth="1"/>
    <col min="15" max="15" width="10.421875" style="18" customWidth="1"/>
    <col min="16" max="16" width="10.8515625" style="18" customWidth="1"/>
    <col min="17" max="17" width="10.00390625" style="18" customWidth="1"/>
    <col min="18" max="18" width="0.85546875" style="18" customWidth="1"/>
    <col min="19" max="20" width="9.140625" style="18" customWidth="1"/>
    <col min="21" max="21" width="12.421875" style="18" customWidth="1"/>
    <col min="22" max="16384" width="9.140625" style="18" customWidth="1"/>
  </cols>
  <sheetData>
    <row r="1" spans="1:14" ht="25.5">
      <c r="A1" s="707" t="s">
        <v>638</v>
      </c>
      <c r="B1" s="707"/>
      <c r="D1" s="65"/>
      <c r="E1" s="65"/>
      <c r="F1" s="65"/>
      <c r="G1" s="65"/>
      <c r="N1" s="18"/>
    </row>
    <row r="2" spans="3:21" ht="15.75" thickBot="1">
      <c r="C2" s="65"/>
      <c r="D2" s="65"/>
      <c r="E2" s="65"/>
      <c r="K2" s="250"/>
      <c r="L2" s="250"/>
      <c r="N2" s="18"/>
      <c r="U2" s="698" t="s">
        <v>1004</v>
      </c>
    </row>
    <row r="3" spans="1:21" ht="24.75" customHeight="1">
      <c r="A3" s="1241" t="s">
        <v>341</v>
      </c>
      <c r="B3" s="848" t="s">
        <v>341</v>
      </c>
      <c r="C3" s="1244" t="s">
        <v>1014</v>
      </c>
      <c r="D3" s="1334"/>
      <c r="E3" s="1334"/>
      <c r="F3" s="1245"/>
      <c r="G3" s="1337" t="s">
        <v>850</v>
      </c>
      <c r="H3" s="1340" t="s">
        <v>529</v>
      </c>
      <c r="I3" s="1267"/>
      <c r="J3" s="1251" t="s">
        <v>530</v>
      </c>
      <c r="K3" s="1251"/>
      <c r="L3" s="1251" t="s">
        <v>531</v>
      </c>
      <c r="M3" s="1251"/>
      <c r="N3" s="1328" t="s">
        <v>969</v>
      </c>
      <c r="O3" s="1330" t="s">
        <v>851</v>
      </c>
      <c r="P3" s="1261" t="s">
        <v>1011</v>
      </c>
      <c r="Q3" s="1233" t="s">
        <v>1012</v>
      </c>
      <c r="S3" s="1265" t="s">
        <v>1013</v>
      </c>
      <c r="T3" s="1332" t="s">
        <v>816</v>
      </c>
      <c r="U3" s="1320" t="s">
        <v>1097</v>
      </c>
    </row>
    <row r="4" spans="1:21" ht="30.75" customHeight="1">
      <c r="A4" s="1242"/>
      <c r="B4" s="849" t="s">
        <v>1062</v>
      </c>
      <c r="C4" s="1246"/>
      <c r="D4" s="1335"/>
      <c r="E4" s="1335"/>
      <c r="F4" s="1247"/>
      <c r="G4" s="1338"/>
      <c r="H4" s="62" t="s">
        <v>1005</v>
      </c>
      <c r="I4" s="41" t="s">
        <v>1006</v>
      </c>
      <c r="J4" s="41" t="s">
        <v>481</v>
      </c>
      <c r="K4" s="41" t="s">
        <v>486</v>
      </c>
      <c r="L4" s="41" t="s">
        <v>481</v>
      </c>
      <c r="M4" s="41" t="s">
        <v>486</v>
      </c>
      <c r="N4" s="1329"/>
      <c r="O4" s="1331"/>
      <c r="P4" s="1262"/>
      <c r="Q4" s="1234"/>
      <c r="S4" s="1266"/>
      <c r="T4" s="1333"/>
      <c r="U4" s="1321"/>
    </row>
    <row r="5" spans="1:21" ht="15" thickBot="1">
      <c r="A5" s="1243"/>
      <c r="B5" s="850" t="s">
        <v>1064</v>
      </c>
      <c r="C5" s="1248"/>
      <c r="D5" s="1336"/>
      <c r="E5" s="1336"/>
      <c r="F5" s="1249"/>
      <c r="G5" s="1339"/>
      <c r="H5" s="937" t="s">
        <v>411</v>
      </c>
      <c r="I5" s="42" t="s">
        <v>412</v>
      </c>
      <c r="J5" s="42" t="s">
        <v>413</v>
      </c>
      <c r="K5" s="42" t="s">
        <v>414</v>
      </c>
      <c r="L5" s="42" t="s">
        <v>483</v>
      </c>
      <c r="M5" s="42" t="s">
        <v>484</v>
      </c>
      <c r="N5" s="938" t="s">
        <v>570</v>
      </c>
      <c r="O5" s="939" t="s">
        <v>575</v>
      </c>
      <c r="P5" s="43" t="s">
        <v>533</v>
      </c>
      <c r="Q5" s="44" t="s">
        <v>418</v>
      </c>
      <c r="S5" s="63" t="s">
        <v>419</v>
      </c>
      <c r="T5" s="940" t="s">
        <v>598</v>
      </c>
      <c r="U5" s="691" t="s">
        <v>454</v>
      </c>
    </row>
    <row r="6" spans="1:21" ht="14.25">
      <c r="A6" s="717">
        <v>1</v>
      </c>
      <c r="B6" s="941">
        <v>5</v>
      </c>
      <c r="C6" s="1322" t="s">
        <v>1098</v>
      </c>
      <c r="D6" s="1323"/>
      <c r="E6" s="1323"/>
      <c r="F6" s="1324"/>
      <c r="G6" s="729"/>
      <c r="H6" s="730">
        <v>381489.04277000006</v>
      </c>
      <c r="I6" s="730">
        <v>174768.62835</v>
      </c>
      <c r="J6" s="730">
        <v>561617.50406</v>
      </c>
      <c r="K6" s="730">
        <v>424933.84276</v>
      </c>
      <c r="L6" s="730">
        <v>943106.54683</v>
      </c>
      <c r="M6" s="730">
        <v>599702.47111</v>
      </c>
      <c r="N6" s="730">
        <v>74.6</v>
      </c>
      <c r="O6" s="730">
        <v>42122.09378</v>
      </c>
      <c r="P6" s="730">
        <v>343404.07571999996</v>
      </c>
      <c r="Q6" s="731">
        <v>0</v>
      </c>
      <c r="S6" s="732">
        <v>37942.437340000004</v>
      </c>
      <c r="T6" s="730">
        <v>637644.90845</v>
      </c>
      <c r="U6" s="731">
        <v>26880.240400000002</v>
      </c>
    </row>
    <row r="7" spans="1:21" ht="14.25">
      <c r="A7" s="942">
        <f>A6+1</f>
        <v>2</v>
      </c>
      <c r="B7" s="943">
        <v>6</v>
      </c>
      <c r="C7" s="1325" t="s">
        <v>1099</v>
      </c>
      <c r="D7" s="1326"/>
      <c r="E7" s="1326"/>
      <c r="F7" s="1327"/>
      <c r="G7" s="942" t="s">
        <v>471</v>
      </c>
      <c r="H7" s="944">
        <v>450684.74009000004</v>
      </c>
      <c r="I7" s="944">
        <v>294120.40729999996</v>
      </c>
      <c r="J7" s="944">
        <v>416384.13615</v>
      </c>
      <c r="K7" s="944">
        <v>351459.6011445</v>
      </c>
      <c r="L7" s="944">
        <v>867068.87624</v>
      </c>
      <c r="M7" s="944">
        <v>645580.0084444999</v>
      </c>
      <c r="N7" s="944">
        <v>73.5</v>
      </c>
      <c r="O7" s="944">
        <v>60999.24731</v>
      </c>
      <c r="P7" s="944">
        <v>221488.8677955</v>
      </c>
      <c r="Q7" s="945">
        <v>267.99001</v>
      </c>
      <c r="S7" s="946">
        <v>28005.269219999995</v>
      </c>
      <c r="T7" s="944">
        <v>673585.2776644999</v>
      </c>
      <c r="U7" s="945">
        <v>14039.62864</v>
      </c>
    </row>
    <row r="8" spans="1:21" ht="14.25">
      <c r="A8" s="66">
        <f aca="true" t="shared" si="0" ref="A8:A37">A7+1</f>
        <v>3</v>
      </c>
      <c r="B8" s="859"/>
      <c r="C8" s="1229" t="s">
        <v>1100</v>
      </c>
      <c r="D8" s="1230"/>
      <c r="E8" s="1230"/>
      <c r="F8" s="1299"/>
      <c r="G8" s="220"/>
      <c r="H8" s="168">
        <v>832173.78286</v>
      </c>
      <c r="I8" s="168">
        <v>468889.03565000003</v>
      </c>
      <c r="J8" s="168">
        <v>978001.6402099999</v>
      </c>
      <c r="K8" s="168">
        <v>776393.4439045</v>
      </c>
      <c r="L8" s="168">
        <v>1810175.42307</v>
      </c>
      <c r="M8" s="168">
        <v>1245282.4795545</v>
      </c>
      <c r="N8" s="168">
        <v>75.7</v>
      </c>
      <c r="O8" s="168">
        <v>103121.34109</v>
      </c>
      <c r="P8" s="168">
        <v>564892.9435154999</v>
      </c>
      <c r="Q8" s="169">
        <v>267.99001</v>
      </c>
      <c r="S8" s="171">
        <v>65947.70655999999</v>
      </c>
      <c r="T8" s="168">
        <v>1311230.1861145</v>
      </c>
      <c r="U8" s="187">
        <v>40919.86904</v>
      </c>
    </row>
    <row r="9" spans="1:21" ht="14.25">
      <c r="A9" s="66">
        <f t="shared" si="0"/>
        <v>4</v>
      </c>
      <c r="B9" s="859"/>
      <c r="C9" s="947"/>
      <c r="D9" s="567" t="s">
        <v>772</v>
      </c>
      <c r="E9" s="568"/>
      <c r="F9" s="569"/>
      <c r="G9" s="66" t="s">
        <v>471</v>
      </c>
      <c r="H9" s="255">
        <v>386298.09163000004</v>
      </c>
      <c r="I9" s="255">
        <v>242478.13262</v>
      </c>
      <c r="J9" s="255">
        <v>307519.38681</v>
      </c>
      <c r="K9" s="255">
        <v>290409.44399</v>
      </c>
      <c r="L9" s="232">
        <v>693817.47844</v>
      </c>
      <c r="M9" s="232">
        <v>532887.57661</v>
      </c>
      <c r="N9" s="189">
        <v>71.35</v>
      </c>
      <c r="O9" s="255">
        <v>60999.24731</v>
      </c>
      <c r="P9" s="232">
        <v>160929.90183</v>
      </c>
      <c r="Q9" s="692">
        <v>0</v>
      </c>
      <c r="S9" s="710">
        <v>18943.120809999997</v>
      </c>
      <c r="T9" s="232">
        <v>551830.69742</v>
      </c>
      <c r="U9" s="692">
        <v>10702.35266</v>
      </c>
    </row>
    <row r="10" spans="1:21" ht="14.25">
      <c r="A10" s="66">
        <f t="shared" si="0"/>
        <v>5</v>
      </c>
      <c r="B10" s="859"/>
      <c r="C10" s="947"/>
      <c r="D10" s="567" t="s">
        <v>772</v>
      </c>
      <c r="E10" s="568"/>
      <c r="F10" s="569"/>
      <c r="G10" s="66"/>
      <c r="H10" s="255">
        <v>15789.86335</v>
      </c>
      <c r="I10" s="255">
        <v>16064.82844</v>
      </c>
      <c r="J10" s="255">
        <v>0</v>
      </c>
      <c r="K10" s="255">
        <v>54752.6565</v>
      </c>
      <c r="L10" s="232">
        <v>15789.86335</v>
      </c>
      <c r="M10" s="232">
        <v>70817.48494</v>
      </c>
      <c r="N10" s="189">
        <v>73</v>
      </c>
      <c r="O10" s="255">
        <v>0</v>
      </c>
      <c r="P10" s="232">
        <v>-55027.621589999995</v>
      </c>
      <c r="Q10" s="692">
        <v>0</v>
      </c>
      <c r="S10" s="710">
        <v>3709.98459</v>
      </c>
      <c r="T10" s="232">
        <v>74527.46953</v>
      </c>
      <c r="U10" s="692">
        <v>2587.03152</v>
      </c>
    </row>
    <row r="11" spans="1:21" ht="14.25">
      <c r="A11" s="66">
        <f t="shared" si="0"/>
        <v>6</v>
      </c>
      <c r="B11" s="859"/>
      <c r="C11" s="947"/>
      <c r="D11" s="570" t="s">
        <v>773</v>
      </c>
      <c r="E11" s="571"/>
      <c r="F11" s="572"/>
      <c r="G11" s="66" t="s">
        <v>471</v>
      </c>
      <c r="H11" s="255">
        <v>64386.648460000004</v>
      </c>
      <c r="I11" s="255">
        <v>51642.27468</v>
      </c>
      <c r="J11" s="255">
        <v>108864.74934</v>
      </c>
      <c r="K11" s="255">
        <v>61050.1571545</v>
      </c>
      <c r="L11" s="232">
        <v>173251.3978</v>
      </c>
      <c r="M11" s="232">
        <v>112692.43183449999</v>
      </c>
      <c r="N11" s="174">
        <v>75.9</v>
      </c>
      <c r="O11" s="255">
        <v>0</v>
      </c>
      <c r="P11" s="232">
        <v>60558.965965500014</v>
      </c>
      <c r="Q11" s="692">
        <v>267.99001</v>
      </c>
      <c r="S11" s="710">
        <v>9062.14841</v>
      </c>
      <c r="T11" s="232">
        <v>121754.58024449999</v>
      </c>
      <c r="U11" s="692">
        <v>3337.2759800000003</v>
      </c>
    </row>
    <row r="12" spans="1:23" ht="14.25">
      <c r="A12" s="66">
        <f t="shared" si="0"/>
        <v>7</v>
      </c>
      <c r="B12" s="859"/>
      <c r="C12" s="947"/>
      <c r="D12" s="570" t="s">
        <v>773</v>
      </c>
      <c r="E12" s="571"/>
      <c r="F12" s="572"/>
      <c r="G12" s="66"/>
      <c r="H12" s="173">
        <v>255085.83891000002</v>
      </c>
      <c r="I12" s="173">
        <v>145148.96375</v>
      </c>
      <c r="J12" s="173">
        <v>561617.50406</v>
      </c>
      <c r="K12" s="173">
        <v>369834.76326000004</v>
      </c>
      <c r="L12" s="232">
        <v>816703.34297</v>
      </c>
      <c r="M12" s="232">
        <v>514983.72701000003</v>
      </c>
      <c r="N12" s="174">
        <v>73.1</v>
      </c>
      <c r="O12" s="173">
        <v>0</v>
      </c>
      <c r="P12" s="232">
        <v>301719.61595999997</v>
      </c>
      <c r="Q12" s="679">
        <v>0</v>
      </c>
      <c r="S12" s="178">
        <v>33561.78663</v>
      </c>
      <c r="T12" s="232">
        <v>548545.51364</v>
      </c>
      <c r="U12" s="679">
        <v>23622.54276</v>
      </c>
      <c r="V12" s="1154">
        <f>L12+L13</f>
        <v>927316.68348</v>
      </c>
      <c r="W12" s="30"/>
    </row>
    <row r="13" spans="1:23" ht="14.25">
      <c r="A13" s="66">
        <f t="shared" si="0"/>
        <v>8</v>
      </c>
      <c r="B13" s="859"/>
      <c r="C13" s="947"/>
      <c r="D13" s="570" t="s">
        <v>970</v>
      </c>
      <c r="E13" s="571"/>
      <c r="F13" s="572"/>
      <c r="G13" s="66"/>
      <c r="H13" s="173">
        <v>110613.34051000001</v>
      </c>
      <c r="I13" s="173">
        <v>13554.83616</v>
      </c>
      <c r="J13" s="173">
        <v>0</v>
      </c>
      <c r="K13" s="173">
        <v>346.423</v>
      </c>
      <c r="L13" s="232">
        <v>110613.34051000001</v>
      </c>
      <c r="M13" s="232">
        <v>13901.259160000001</v>
      </c>
      <c r="N13" s="174">
        <v>81</v>
      </c>
      <c r="O13" s="173">
        <v>42122.09378</v>
      </c>
      <c r="P13" s="232">
        <v>96712.08135000001</v>
      </c>
      <c r="Q13" s="679">
        <v>0</v>
      </c>
      <c r="S13" s="178">
        <v>670.66612</v>
      </c>
      <c r="T13" s="232">
        <v>14571.925280000001</v>
      </c>
      <c r="U13" s="679">
        <v>670.66612</v>
      </c>
      <c r="V13" s="30"/>
      <c r="W13" s="30"/>
    </row>
    <row r="14" spans="1:21" ht="14.25">
      <c r="A14" s="718">
        <f t="shared" si="0"/>
        <v>9</v>
      </c>
      <c r="B14" s="943">
        <v>15</v>
      </c>
      <c r="C14" s="1325" t="s">
        <v>1101</v>
      </c>
      <c r="D14" s="1326"/>
      <c r="E14" s="1326"/>
      <c r="F14" s="1327"/>
      <c r="G14" s="702"/>
      <c r="H14" s="725">
        <v>1196.5782</v>
      </c>
      <c r="I14" s="725">
        <v>1752.76206</v>
      </c>
      <c r="J14" s="725">
        <v>5499.9</v>
      </c>
      <c r="K14" s="725">
        <v>5499.9</v>
      </c>
      <c r="L14" s="719">
        <v>6696.4782</v>
      </c>
      <c r="M14" s="719">
        <v>7252.66206</v>
      </c>
      <c r="N14" s="726">
        <v>62.5</v>
      </c>
      <c r="O14" s="725">
        <v>0</v>
      </c>
      <c r="P14" s="719">
        <v>-556.1838600000001</v>
      </c>
      <c r="Q14" s="727">
        <v>0</v>
      </c>
      <c r="S14" s="728">
        <v>844.27664</v>
      </c>
      <c r="T14" s="719">
        <v>8096.9387</v>
      </c>
      <c r="U14" s="727">
        <v>140.27664</v>
      </c>
    </row>
    <row r="15" spans="1:21" ht="14.25">
      <c r="A15" s="718">
        <f t="shared" si="0"/>
        <v>10</v>
      </c>
      <c r="B15" s="943">
        <v>16</v>
      </c>
      <c r="C15" s="1325" t="s">
        <v>1102</v>
      </c>
      <c r="D15" s="1326"/>
      <c r="E15" s="1326"/>
      <c r="F15" s="1327"/>
      <c r="G15" s="718" t="s">
        <v>471</v>
      </c>
      <c r="H15" s="944">
        <v>0</v>
      </c>
      <c r="I15" s="948">
        <v>0</v>
      </c>
      <c r="J15" s="944">
        <v>0</v>
      </c>
      <c r="K15" s="948">
        <v>0</v>
      </c>
      <c r="L15" s="719">
        <v>0</v>
      </c>
      <c r="M15" s="719">
        <v>0</v>
      </c>
      <c r="N15" s="722">
        <v>0</v>
      </c>
      <c r="O15" s="725">
        <v>0</v>
      </c>
      <c r="P15" s="719">
        <v>0</v>
      </c>
      <c r="Q15" s="949">
        <v>0</v>
      </c>
      <c r="R15" s="18">
        <v>0</v>
      </c>
      <c r="S15" s="720">
        <v>0</v>
      </c>
      <c r="T15" s="719">
        <v>0</v>
      </c>
      <c r="U15" s="949">
        <v>0</v>
      </c>
    </row>
    <row r="16" spans="1:21" ht="14.25">
      <c r="A16" s="66">
        <f t="shared" si="0"/>
        <v>11</v>
      </c>
      <c r="B16" s="859"/>
      <c r="C16" s="1229" t="s">
        <v>1103</v>
      </c>
      <c r="D16" s="1230"/>
      <c r="E16" s="1230"/>
      <c r="F16" s="1299"/>
      <c r="G16" s="220"/>
      <c r="H16" s="168">
        <v>1196.5782</v>
      </c>
      <c r="I16" s="168">
        <v>1752.76206</v>
      </c>
      <c r="J16" s="168">
        <v>5499.9</v>
      </c>
      <c r="K16" s="168">
        <v>5499.9</v>
      </c>
      <c r="L16" s="168">
        <v>6696.4782</v>
      </c>
      <c r="M16" s="168">
        <v>7252.66206</v>
      </c>
      <c r="N16" s="168">
        <v>62.5</v>
      </c>
      <c r="O16" s="168">
        <v>0</v>
      </c>
      <c r="P16" s="168">
        <v>-556.1838600000001</v>
      </c>
      <c r="Q16" s="169">
        <v>0</v>
      </c>
      <c r="S16" s="171">
        <v>844.27664</v>
      </c>
      <c r="T16" s="168">
        <v>8096.9387</v>
      </c>
      <c r="U16" s="187">
        <v>140.27664</v>
      </c>
    </row>
    <row r="17" spans="1:21" ht="14.25">
      <c r="A17" s="66">
        <f t="shared" si="0"/>
        <v>12</v>
      </c>
      <c r="B17" s="859"/>
      <c r="C17" s="950" t="s">
        <v>1007</v>
      </c>
      <c r="D17" s="1309" t="s">
        <v>976</v>
      </c>
      <c r="E17" s="1310"/>
      <c r="F17" s="1311"/>
      <c r="G17" s="700"/>
      <c r="H17" s="708">
        <v>1196.5782</v>
      </c>
      <c r="I17" s="952">
        <v>1021.85153</v>
      </c>
      <c r="J17" s="708">
        <v>0</v>
      </c>
      <c r="K17" s="952">
        <v>0</v>
      </c>
      <c r="L17" s="695">
        <v>1196.5782</v>
      </c>
      <c r="M17" s="695">
        <v>1021.85153</v>
      </c>
      <c r="N17" s="872"/>
      <c r="O17" s="953">
        <v>0</v>
      </c>
      <c r="P17" s="695">
        <v>174.7266699999999</v>
      </c>
      <c r="Q17" s="954">
        <v>0</v>
      </c>
      <c r="S17" s="871">
        <v>72.02522</v>
      </c>
      <c r="T17" s="695">
        <v>1093.8767500000001</v>
      </c>
      <c r="U17" s="955">
        <v>72.02522</v>
      </c>
    </row>
    <row r="18" spans="1:21" ht="14.25">
      <c r="A18" s="66">
        <f t="shared" si="0"/>
        <v>13</v>
      </c>
      <c r="B18" s="859"/>
      <c r="C18" s="950" t="s">
        <v>1008</v>
      </c>
      <c r="D18" s="1315" t="s">
        <v>1009</v>
      </c>
      <c r="E18" s="1316"/>
      <c r="F18" s="1317"/>
      <c r="G18" s="700"/>
      <c r="H18" s="173">
        <v>0</v>
      </c>
      <c r="I18" s="173">
        <v>0</v>
      </c>
      <c r="J18" s="173">
        <v>0</v>
      </c>
      <c r="K18" s="173">
        <v>0</v>
      </c>
      <c r="L18" s="232">
        <v>0</v>
      </c>
      <c r="M18" s="232">
        <v>0</v>
      </c>
      <c r="N18" s="174"/>
      <c r="O18" s="174">
        <v>0</v>
      </c>
      <c r="P18" s="232">
        <v>0</v>
      </c>
      <c r="Q18" s="679">
        <v>0</v>
      </c>
      <c r="S18" s="178">
        <v>0</v>
      </c>
      <c r="T18" s="232">
        <v>0</v>
      </c>
      <c r="U18" s="679">
        <v>0</v>
      </c>
    </row>
    <row r="19" spans="1:21" ht="15.75" customHeight="1">
      <c r="A19" s="66">
        <f t="shared" si="0"/>
        <v>14</v>
      </c>
      <c r="B19" s="859"/>
      <c r="C19" s="950" t="s">
        <v>1152</v>
      </c>
      <c r="D19" s="1315" t="s">
        <v>1153</v>
      </c>
      <c r="E19" s="1318"/>
      <c r="F19" s="1319"/>
      <c r="G19" s="700"/>
      <c r="H19" s="173"/>
      <c r="I19" s="173">
        <v>730.91053</v>
      </c>
      <c r="J19" s="173"/>
      <c r="K19" s="173"/>
      <c r="L19" s="232">
        <v>0</v>
      </c>
      <c r="M19" s="232">
        <v>730.91053</v>
      </c>
      <c r="N19" s="174">
        <v>85</v>
      </c>
      <c r="O19" s="174">
        <v>0</v>
      </c>
      <c r="P19" s="232">
        <v>-730.91053</v>
      </c>
      <c r="Q19" s="679"/>
      <c r="S19" s="178">
        <v>68.25142</v>
      </c>
      <c r="T19" s="232">
        <v>799.1619499999999</v>
      </c>
      <c r="U19" s="679">
        <v>68.25142</v>
      </c>
    </row>
    <row r="20" spans="1:21" ht="15" customHeight="1">
      <c r="A20" s="66">
        <f t="shared" si="0"/>
        <v>15</v>
      </c>
      <c r="B20" s="859"/>
      <c r="C20" s="950" t="s">
        <v>1154</v>
      </c>
      <c r="D20" s="1315" t="s">
        <v>1155</v>
      </c>
      <c r="E20" s="1318"/>
      <c r="F20" s="1319"/>
      <c r="G20" s="66"/>
      <c r="H20" s="173">
        <v>0</v>
      </c>
      <c r="I20" s="173">
        <v>0</v>
      </c>
      <c r="J20" s="173">
        <v>5499.9</v>
      </c>
      <c r="K20" s="173">
        <v>5499.9</v>
      </c>
      <c r="L20" s="956">
        <v>5499.9</v>
      </c>
      <c r="M20" s="956">
        <v>5499.9</v>
      </c>
      <c r="N20" s="174">
        <v>40</v>
      </c>
      <c r="O20" s="173">
        <v>0</v>
      </c>
      <c r="P20" s="956">
        <v>0</v>
      </c>
      <c r="Q20" s="679"/>
      <c r="S20" s="178">
        <v>704</v>
      </c>
      <c r="T20" s="956">
        <v>6203.9</v>
      </c>
      <c r="U20" s="679"/>
    </row>
    <row r="21" spans="1:21" ht="14.25">
      <c r="A21" s="718">
        <f t="shared" si="0"/>
        <v>16</v>
      </c>
      <c r="B21" s="866">
        <v>22</v>
      </c>
      <c r="C21" s="1306" t="s">
        <v>1104</v>
      </c>
      <c r="D21" s="1307"/>
      <c r="E21" s="1307"/>
      <c r="F21" s="1308"/>
      <c r="G21" s="702"/>
      <c r="H21" s="721">
        <v>18189.48627</v>
      </c>
      <c r="I21" s="721">
        <v>20362.02802</v>
      </c>
      <c r="J21" s="721">
        <v>0</v>
      </c>
      <c r="K21" s="721">
        <v>0</v>
      </c>
      <c r="L21" s="721">
        <v>18189.48627</v>
      </c>
      <c r="M21" s="721">
        <v>20362.02802</v>
      </c>
      <c r="N21" s="722">
        <v>50</v>
      </c>
      <c r="O21" s="721">
        <v>0</v>
      </c>
      <c r="P21" s="721">
        <v>-2172.54175</v>
      </c>
      <c r="Q21" s="723">
        <v>0</v>
      </c>
      <c r="S21" s="724">
        <v>1770.125</v>
      </c>
      <c r="T21" s="721">
        <v>22132.15302</v>
      </c>
      <c r="U21" s="723">
        <v>215.56</v>
      </c>
    </row>
    <row r="22" spans="1:21" ht="14.25">
      <c r="A22" s="718">
        <f t="shared" si="0"/>
        <v>17</v>
      </c>
      <c r="B22" s="866">
        <v>23</v>
      </c>
      <c r="C22" s="1306" t="s">
        <v>1105</v>
      </c>
      <c r="D22" s="1307"/>
      <c r="E22" s="1307"/>
      <c r="F22" s="1308"/>
      <c r="G22" s="718" t="s">
        <v>471</v>
      </c>
      <c r="H22" s="721">
        <v>5396.27348</v>
      </c>
      <c r="I22" s="721">
        <v>12522.855360000001</v>
      </c>
      <c r="J22" s="721">
        <v>0</v>
      </c>
      <c r="K22" s="721">
        <v>7250.13954</v>
      </c>
      <c r="L22" s="721">
        <v>5396.27348</v>
      </c>
      <c r="M22" s="721">
        <v>19772.994899999998</v>
      </c>
      <c r="N22" s="722">
        <v>72.5</v>
      </c>
      <c r="O22" s="725">
        <v>4377.459</v>
      </c>
      <c r="P22" s="721">
        <v>-14376.721419999998</v>
      </c>
      <c r="Q22" s="723">
        <v>0</v>
      </c>
      <c r="S22" s="724">
        <v>1592.78908</v>
      </c>
      <c r="T22" s="721">
        <v>21365.783979999997</v>
      </c>
      <c r="U22" s="723">
        <v>787.21802</v>
      </c>
    </row>
    <row r="23" spans="1:21" ht="14.25">
      <c r="A23" s="66">
        <f t="shared" si="0"/>
        <v>18</v>
      </c>
      <c r="B23" s="859"/>
      <c r="C23" s="1229" t="s">
        <v>1106</v>
      </c>
      <c r="D23" s="1230"/>
      <c r="E23" s="1230"/>
      <c r="F23" s="1299"/>
      <c r="G23" s="699"/>
      <c r="H23" s="167">
        <v>22639.55117</v>
      </c>
      <c r="I23" s="167">
        <v>30968.62761</v>
      </c>
      <c r="J23" s="167">
        <v>0</v>
      </c>
      <c r="K23" s="167">
        <v>7250.13954</v>
      </c>
      <c r="L23" s="167">
        <v>22639.55117</v>
      </c>
      <c r="M23" s="167">
        <v>38218.76715</v>
      </c>
      <c r="N23" s="252">
        <v>50</v>
      </c>
      <c r="O23" s="574">
        <v>4377.459</v>
      </c>
      <c r="P23" s="167">
        <v>-15579.21598</v>
      </c>
      <c r="Q23" s="187">
        <v>0</v>
      </c>
      <c r="S23" s="171">
        <v>3304.9840799999997</v>
      </c>
      <c r="T23" s="167">
        <v>41523.751229999994</v>
      </c>
      <c r="U23" s="187">
        <v>1002.77802</v>
      </c>
    </row>
    <row r="24" spans="1:21" ht="14.25">
      <c r="A24" s="66">
        <f t="shared" si="0"/>
        <v>19</v>
      </c>
      <c r="B24" s="859"/>
      <c r="C24" s="947"/>
      <c r="D24" s="1303" t="s">
        <v>971</v>
      </c>
      <c r="E24" s="1304"/>
      <c r="F24" s="1305"/>
      <c r="G24" s="66" t="s">
        <v>471</v>
      </c>
      <c r="H24" s="173">
        <v>4916.6061</v>
      </c>
      <c r="I24" s="173">
        <v>12043.18798</v>
      </c>
      <c r="J24" s="173">
        <v>0</v>
      </c>
      <c r="K24" s="173">
        <v>7250.13954</v>
      </c>
      <c r="L24" s="232">
        <v>4916.6061</v>
      </c>
      <c r="M24" s="232">
        <v>19293.32752</v>
      </c>
      <c r="N24" s="174">
        <v>50</v>
      </c>
      <c r="O24" s="173">
        <v>4377.459</v>
      </c>
      <c r="P24" s="232">
        <v>-14376.721419999998</v>
      </c>
      <c r="Q24" s="679">
        <v>0</v>
      </c>
      <c r="S24" s="178">
        <v>1592.78908</v>
      </c>
      <c r="T24" s="232">
        <v>20886.116599999998</v>
      </c>
      <c r="U24" s="679">
        <v>787.21802</v>
      </c>
    </row>
    <row r="25" spans="1:21" ht="14.25">
      <c r="A25" s="66">
        <f t="shared" si="0"/>
        <v>20</v>
      </c>
      <c r="B25" s="859"/>
      <c r="C25" s="947"/>
      <c r="D25" s="1303" t="s">
        <v>971</v>
      </c>
      <c r="E25" s="1304"/>
      <c r="F25" s="1305"/>
      <c r="G25" s="66"/>
      <c r="H25" s="173">
        <v>10350</v>
      </c>
      <c r="I25" s="173">
        <v>12566.62162</v>
      </c>
      <c r="J25" s="173">
        <v>0</v>
      </c>
      <c r="K25" s="173">
        <v>0</v>
      </c>
      <c r="L25" s="232">
        <v>10350</v>
      </c>
      <c r="M25" s="232">
        <v>12566.62162</v>
      </c>
      <c r="N25" s="174">
        <v>50</v>
      </c>
      <c r="O25" s="173">
        <v>0</v>
      </c>
      <c r="P25" s="232">
        <v>-2216.62162</v>
      </c>
      <c r="Q25" s="679">
        <v>0</v>
      </c>
      <c r="S25" s="178">
        <v>1396.29129</v>
      </c>
      <c r="T25" s="232">
        <v>13962.91291</v>
      </c>
      <c r="U25" s="679">
        <v>0</v>
      </c>
    </row>
    <row r="26" spans="1:21" ht="14.25">
      <c r="A26" s="66">
        <f t="shared" si="0"/>
        <v>21</v>
      </c>
      <c r="B26" s="859"/>
      <c r="C26" s="947"/>
      <c r="D26" s="183" t="s">
        <v>972</v>
      </c>
      <c r="E26" s="183"/>
      <c r="F26" s="184"/>
      <c r="G26" s="66"/>
      <c r="H26" s="174">
        <v>0</v>
      </c>
      <c r="I26" s="174">
        <v>0</v>
      </c>
      <c r="J26" s="174">
        <v>0</v>
      </c>
      <c r="K26" s="174">
        <v>0</v>
      </c>
      <c r="L26" s="232">
        <v>0</v>
      </c>
      <c r="M26" s="232">
        <v>0</v>
      </c>
      <c r="N26" s="174"/>
      <c r="O26" s="573">
        <v>0</v>
      </c>
      <c r="P26" s="232">
        <v>0</v>
      </c>
      <c r="Q26" s="253">
        <v>0</v>
      </c>
      <c r="S26" s="178">
        <v>0</v>
      </c>
      <c r="T26" s="232">
        <v>0</v>
      </c>
      <c r="U26" s="679">
        <v>0</v>
      </c>
    </row>
    <row r="27" spans="1:21" ht="14.25">
      <c r="A27" s="66">
        <f t="shared" si="0"/>
        <v>22</v>
      </c>
      <c r="B27" s="859"/>
      <c r="C27" s="947"/>
      <c r="D27" s="183" t="s">
        <v>973</v>
      </c>
      <c r="E27" s="69"/>
      <c r="F27" s="184"/>
      <c r="G27" s="66"/>
      <c r="H27" s="174">
        <v>0</v>
      </c>
      <c r="I27" s="174">
        <v>0</v>
      </c>
      <c r="J27" s="174">
        <v>0</v>
      </c>
      <c r="K27" s="174">
        <v>0</v>
      </c>
      <c r="L27" s="232">
        <v>0</v>
      </c>
      <c r="M27" s="232">
        <v>0</v>
      </c>
      <c r="N27" s="174"/>
      <c r="O27" s="573">
        <v>0</v>
      </c>
      <c r="P27" s="232">
        <v>0</v>
      </c>
      <c r="Q27" s="253">
        <v>0</v>
      </c>
      <c r="S27" s="178">
        <v>0</v>
      </c>
      <c r="T27" s="232">
        <v>0</v>
      </c>
      <c r="U27" s="679">
        <v>0</v>
      </c>
    </row>
    <row r="28" spans="1:21" ht="14.25">
      <c r="A28" s="66">
        <f t="shared" si="0"/>
        <v>23</v>
      </c>
      <c r="B28" s="859"/>
      <c r="C28" s="947"/>
      <c r="D28" s="183" t="s">
        <v>974</v>
      </c>
      <c r="E28" s="183"/>
      <c r="F28" s="184"/>
      <c r="G28" s="66"/>
      <c r="H28" s="173">
        <v>7372.94507</v>
      </c>
      <c r="I28" s="173">
        <v>6358.81801</v>
      </c>
      <c r="J28" s="173">
        <v>0</v>
      </c>
      <c r="K28" s="173">
        <v>0</v>
      </c>
      <c r="L28" s="232">
        <v>7372.94507</v>
      </c>
      <c r="M28" s="232">
        <v>6358.81801</v>
      </c>
      <c r="N28" s="174">
        <v>50</v>
      </c>
      <c r="O28" s="173">
        <v>0</v>
      </c>
      <c r="P28" s="232">
        <v>1014.1270599999998</v>
      </c>
      <c r="Q28" s="679">
        <v>0</v>
      </c>
      <c r="S28" s="178">
        <v>315.90371</v>
      </c>
      <c r="T28" s="232">
        <v>6674.72172</v>
      </c>
      <c r="U28" s="679">
        <v>215.56</v>
      </c>
    </row>
    <row r="29" spans="1:25" ht="14.25">
      <c r="A29" s="66">
        <f t="shared" si="0"/>
        <v>24</v>
      </c>
      <c r="B29" s="859"/>
      <c r="C29" s="957"/>
      <c r="D29" s="575" t="s">
        <v>975</v>
      </c>
      <c r="E29" s="709"/>
      <c r="F29" s="958"/>
      <c r="G29" s="701"/>
      <c r="H29" s="174">
        <v>0</v>
      </c>
      <c r="I29" s="174">
        <v>0</v>
      </c>
      <c r="J29" s="174">
        <v>0</v>
      </c>
      <c r="K29" s="174">
        <v>0</v>
      </c>
      <c r="L29" s="232">
        <v>0</v>
      </c>
      <c r="M29" s="232">
        <v>0</v>
      </c>
      <c r="N29" s="174"/>
      <c r="O29" s="573">
        <v>0</v>
      </c>
      <c r="P29" s="232">
        <v>0</v>
      </c>
      <c r="Q29" s="253">
        <v>0</v>
      </c>
      <c r="S29" s="178">
        <v>0</v>
      </c>
      <c r="T29" s="232">
        <v>0</v>
      </c>
      <c r="U29" s="679">
        <v>0</v>
      </c>
      <c r="V29" s="259"/>
      <c r="W29" s="259"/>
      <c r="X29" s="259"/>
      <c r="Y29" s="259"/>
    </row>
    <row r="30" spans="1:21" ht="14.25">
      <c r="A30" s="166">
        <f t="shared" si="0"/>
        <v>25</v>
      </c>
      <c r="B30" s="69"/>
      <c r="C30" s="1306" t="s">
        <v>1107</v>
      </c>
      <c r="D30" s="1307"/>
      <c r="E30" s="1307"/>
      <c r="F30" s="1308"/>
      <c r="G30" s="702"/>
      <c r="H30" s="256">
        <v>946.20858</v>
      </c>
      <c r="I30" s="256">
        <v>1916.2557699999998</v>
      </c>
      <c r="J30" s="256">
        <v>0</v>
      </c>
      <c r="K30" s="256">
        <v>0</v>
      </c>
      <c r="L30" s="256">
        <v>946.20858</v>
      </c>
      <c r="M30" s="256">
        <v>1916.2557699999998</v>
      </c>
      <c r="N30" s="257">
        <v>72.5</v>
      </c>
      <c r="O30" s="576">
        <v>0</v>
      </c>
      <c r="P30" s="256">
        <v>-970.0471899999999</v>
      </c>
      <c r="Q30" s="577">
        <v>0</v>
      </c>
      <c r="S30" s="258">
        <v>57.93</v>
      </c>
      <c r="T30" s="256">
        <v>1974.18577</v>
      </c>
      <c r="U30" s="577">
        <v>0</v>
      </c>
    </row>
    <row r="31" spans="1:21" ht="14.25">
      <c r="A31" s="66">
        <f t="shared" si="0"/>
        <v>26</v>
      </c>
      <c r="B31" s="859"/>
      <c r="C31" s="947"/>
      <c r="D31" s="1309" t="s">
        <v>976</v>
      </c>
      <c r="E31" s="1310"/>
      <c r="F31" s="1311"/>
      <c r="G31" s="703"/>
      <c r="H31" s="173">
        <v>466.5412</v>
      </c>
      <c r="I31" s="173">
        <v>1436.58839</v>
      </c>
      <c r="J31" s="173">
        <v>0</v>
      </c>
      <c r="K31" s="173">
        <v>0</v>
      </c>
      <c r="L31" s="232">
        <v>466.5412</v>
      </c>
      <c r="M31" s="232">
        <v>1436.58839</v>
      </c>
      <c r="N31" s="174">
        <v>50</v>
      </c>
      <c r="O31" s="173">
        <v>0</v>
      </c>
      <c r="P31" s="232">
        <v>-970.0471899999999</v>
      </c>
      <c r="Q31" s="679">
        <v>0</v>
      </c>
      <c r="S31" s="178">
        <v>57.93</v>
      </c>
      <c r="T31" s="232">
        <v>1494.51839</v>
      </c>
      <c r="U31" s="679">
        <v>0</v>
      </c>
    </row>
    <row r="32" spans="1:21" ht="14.25">
      <c r="A32" s="66">
        <f t="shared" si="0"/>
        <v>27</v>
      </c>
      <c r="B32" s="859"/>
      <c r="C32" s="947"/>
      <c r="D32" s="1309" t="s">
        <v>977</v>
      </c>
      <c r="E32" s="1310"/>
      <c r="F32" s="1311"/>
      <c r="G32" s="703"/>
      <c r="H32" s="174">
        <v>0</v>
      </c>
      <c r="I32" s="174">
        <v>0</v>
      </c>
      <c r="J32" s="174">
        <v>0</v>
      </c>
      <c r="K32" s="174">
        <v>0</v>
      </c>
      <c r="L32" s="232">
        <v>0</v>
      </c>
      <c r="M32" s="232">
        <v>0</v>
      </c>
      <c r="N32" s="174"/>
      <c r="O32" s="573">
        <v>0</v>
      </c>
      <c r="P32" s="232">
        <v>0</v>
      </c>
      <c r="Q32" s="253">
        <v>0</v>
      </c>
      <c r="S32" s="178">
        <v>0</v>
      </c>
      <c r="T32" s="232">
        <v>0</v>
      </c>
      <c r="U32" s="679">
        <v>0</v>
      </c>
    </row>
    <row r="33" spans="1:25" ht="14.25">
      <c r="A33" s="66">
        <f t="shared" si="0"/>
        <v>28</v>
      </c>
      <c r="B33" s="862"/>
      <c r="C33" s="959"/>
      <c r="D33" s="1312" t="s">
        <v>978</v>
      </c>
      <c r="E33" s="1313"/>
      <c r="F33" s="1314"/>
      <c r="G33" s="704" t="s">
        <v>471</v>
      </c>
      <c r="H33" s="255">
        <v>479.66738</v>
      </c>
      <c r="I33" s="255">
        <v>479.66738</v>
      </c>
      <c r="J33" s="255">
        <v>0</v>
      </c>
      <c r="K33" s="255">
        <v>0</v>
      </c>
      <c r="L33" s="232">
        <v>479.66738</v>
      </c>
      <c r="M33" s="232">
        <v>479.66738</v>
      </c>
      <c r="N33" s="189">
        <v>95</v>
      </c>
      <c r="O33" s="255">
        <v>0</v>
      </c>
      <c r="P33" s="232">
        <v>0</v>
      </c>
      <c r="Q33" s="692">
        <v>0</v>
      </c>
      <c r="S33" s="710">
        <v>0</v>
      </c>
      <c r="T33" s="232">
        <v>479.66738</v>
      </c>
      <c r="U33" s="692">
        <v>0</v>
      </c>
      <c r="V33" s="191"/>
      <c r="W33" s="260"/>
      <c r="X33" s="260"/>
      <c r="Y33" s="30"/>
    </row>
    <row r="34" spans="1:25" ht="14.25">
      <c r="A34" s="66">
        <f t="shared" si="0"/>
        <v>29</v>
      </c>
      <c r="B34" s="859"/>
      <c r="C34" s="1229" t="s">
        <v>1108</v>
      </c>
      <c r="D34" s="1230"/>
      <c r="E34" s="1230"/>
      <c r="F34" s="1299"/>
      <c r="G34" s="699"/>
      <c r="H34" s="203">
        <v>0</v>
      </c>
      <c r="I34" s="203">
        <v>0</v>
      </c>
      <c r="J34" s="203">
        <v>0</v>
      </c>
      <c r="K34" s="203">
        <v>0</v>
      </c>
      <c r="L34" s="203">
        <v>0</v>
      </c>
      <c r="M34" s="203">
        <v>0</v>
      </c>
      <c r="N34" s="254"/>
      <c r="O34" s="231">
        <v>0</v>
      </c>
      <c r="P34" s="203">
        <v>0</v>
      </c>
      <c r="Q34" s="565">
        <v>0</v>
      </c>
      <c r="S34" s="206">
        <v>0</v>
      </c>
      <c r="T34" s="203">
        <v>0</v>
      </c>
      <c r="U34" s="565">
        <v>0</v>
      </c>
      <c r="V34" s="693"/>
      <c r="W34" s="260"/>
      <c r="X34" s="260"/>
      <c r="Y34" s="30"/>
    </row>
    <row r="35" spans="1:25" ht="15" thickBot="1">
      <c r="A35" s="712">
        <f t="shared" si="0"/>
        <v>30</v>
      </c>
      <c r="B35" s="960"/>
      <c r="C35" s="961"/>
      <c r="D35" s="1300" t="s">
        <v>1010</v>
      </c>
      <c r="E35" s="1301"/>
      <c r="F35" s="1302"/>
      <c r="G35" s="705"/>
      <c r="H35" s="694">
        <v>0</v>
      </c>
      <c r="I35" s="694">
        <v>0</v>
      </c>
      <c r="J35" s="694">
        <v>0</v>
      </c>
      <c r="K35" s="694">
        <v>0</v>
      </c>
      <c r="L35" s="232">
        <v>0</v>
      </c>
      <c r="M35" s="232">
        <v>0</v>
      </c>
      <c r="N35" s="694"/>
      <c r="O35" s="694">
        <v>0</v>
      </c>
      <c r="P35" s="232">
        <v>0</v>
      </c>
      <c r="Q35" s="696">
        <v>0</v>
      </c>
      <c r="S35" s="715">
        <v>0</v>
      </c>
      <c r="T35" s="232">
        <v>0</v>
      </c>
      <c r="U35" s="696">
        <v>0</v>
      </c>
      <c r="V35" s="191"/>
      <c r="W35" s="260"/>
      <c r="X35" s="260"/>
      <c r="Y35" s="30"/>
    </row>
    <row r="36" spans="1:25" ht="15">
      <c r="A36" s="717">
        <f t="shared" si="0"/>
        <v>31</v>
      </c>
      <c r="B36" s="941"/>
      <c r="C36" s="962" t="s">
        <v>1109</v>
      </c>
      <c r="D36" s="963"/>
      <c r="E36" s="963"/>
      <c r="F36" s="964"/>
      <c r="G36" s="965"/>
      <c r="H36" s="966">
        <v>400875.10724000004</v>
      </c>
      <c r="I36" s="966">
        <v>196883.41843000002</v>
      </c>
      <c r="J36" s="966">
        <v>567117.40406</v>
      </c>
      <c r="K36" s="966">
        <v>430433.74276000005</v>
      </c>
      <c r="L36" s="966">
        <v>967992.5113</v>
      </c>
      <c r="M36" s="966">
        <v>627317.16119</v>
      </c>
      <c r="N36" s="967">
        <v>62.36666666666667</v>
      </c>
      <c r="O36" s="966">
        <v>42122.09378</v>
      </c>
      <c r="P36" s="966">
        <v>340675.35011</v>
      </c>
      <c r="Q36" s="968">
        <v>0</v>
      </c>
      <c r="S36" s="969">
        <v>40556.83898</v>
      </c>
      <c r="T36" s="966">
        <v>667874.00017</v>
      </c>
      <c r="U36" s="970">
        <v>27236.077040000004</v>
      </c>
      <c r="V36" s="693">
        <f>L36+L37</f>
        <v>1840457.66102</v>
      </c>
      <c r="W36" s="260"/>
      <c r="X36" s="260"/>
      <c r="Y36" s="30"/>
    </row>
    <row r="37" spans="1:21" s="697" customFormat="1" ht="15.75" thickBot="1">
      <c r="A37" s="706">
        <f t="shared" si="0"/>
        <v>32</v>
      </c>
      <c r="B37" s="971"/>
      <c r="C37" s="972" t="s">
        <v>1110</v>
      </c>
      <c r="D37" s="973"/>
      <c r="E37" s="973"/>
      <c r="F37" s="974"/>
      <c r="G37" s="711" t="s">
        <v>471</v>
      </c>
      <c r="H37" s="975">
        <v>456081.01357</v>
      </c>
      <c r="I37" s="975">
        <v>306643.26265999995</v>
      </c>
      <c r="J37" s="975">
        <v>416384.13615</v>
      </c>
      <c r="K37" s="975">
        <v>358709.7406845</v>
      </c>
      <c r="L37" s="975">
        <v>872465.14972</v>
      </c>
      <c r="M37" s="975">
        <v>665353.0033445</v>
      </c>
      <c r="N37" s="976">
        <v>73</v>
      </c>
      <c r="O37" s="975">
        <v>65376.70631</v>
      </c>
      <c r="P37" s="975">
        <v>207112.14637550001</v>
      </c>
      <c r="Q37" s="977">
        <v>267.99001</v>
      </c>
      <c r="R37" s="18"/>
      <c r="S37" s="978">
        <v>29598.058299999993</v>
      </c>
      <c r="T37" s="975">
        <v>694951.0616444999</v>
      </c>
      <c r="U37" s="979">
        <v>14826.846660000001</v>
      </c>
    </row>
    <row r="38" spans="1:20" ht="14.25">
      <c r="A38" s="190"/>
      <c r="B38" s="190"/>
      <c r="C38" s="261"/>
      <c r="D38" s="261"/>
      <c r="E38" s="261"/>
      <c r="F38" s="261"/>
      <c r="G38" s="261"/>
      <c r="H38" s="261"/>
      <c r="I38" s="261"/>
      <c r="J38" s="261"/>
      <c r="K38" s="261"/>
      <c r="L38" s="261"/>
      <c r="M38" s="261"/>
      <c r="N38" s="261"/>
      <c r="O38" s="261"/>
      <c r="P38" s="261"/>
      <c r="Q38" s="261"/>
      <c r="S38" s="261"/>
      <c r="T38" s="261"/>
    </row>
    <row r="39" spans="1:14" ht="14.25">
      <c r="A39" s="162" t="s">
        <v>848</v>
      </c>
      <c r="B39" s="162"/>
      <c r="N39" s="18"/>
    </row>
    <row r="40" spans="1:21" s="19" customFormat="1" ht="40.5" customHeight="1">
      <c r="A40" s="1258" t="s">
        <v>1111</v>
      </c>
      <c r="B40" s="1258"/>
      <c r="C40" s="1259"/>
      <c r="D40" s="1259"/>
      <c r="E40" s="1259"/>
      <c r="F40" s="1259"/>
      <c r="G40" s="1259"/>
      <c r="H40" s="1259"/>
      <c r="I40" s="1259"/>
      <c r="J40" s="1259"/>
      <c r="K40" s="1259"/>
      <c r="L40" s="1259"/>
      <c r="M40" s="1259"/>
      <c r="N40" s="1259"/>
      <c r="O40" s="1259"/>
      <c r="P40" s="1259"/>
      <c r="Q40" s="1259"/>
      <c r="R40" s="1260"/>
      <c r="S40" s="1260"/>
      <c r="T40" s="1260"/>
      <c r="U40" s="1260"/>
    </row>
    <row r="41" spans="1:21" s="19" customFormat="1" ht="14.25">
      <c r="A41" s="1258" t="s">
        <v>1112</v>
      </c>
      <c r="B41" s="1258"/>
      <c r="C41" s="1259"/>
      <c r="D41" s="1259"/>
      <c r="E41" s="1259"/>
      <c r="F41" s="1259"/>
      <c r="G41" s="1259"/>
      <c r="H41" s="1259"/>
      <c r="I41" s="1259"/>
      <c r="J41" s="1259"/>
      <c r="K41" s="1259"/>
      <c r="L41" s="1259"/>
      <c r="M41" s="1259"/>
      <c r="N41" s="1259"/>
      <c r="O41" s="1259"/>
      <c r="P41" s="1259"/>
      <c r="Q41" s="1259"/>
      <c r="R41" s="1260"/>
      <c r="S41" s="1260"/>
      <c r="T41" s="1260"/>
      <c r="U41" s="1260"/>
    </row>
    <row r="42" spans="1:21" s="19" customFormat="1" ht="15" customHeight="1">
      <c r="A42" s="1258" t="s">
        <v>852</v>
      </c>
      <c r="B42" s="1258"/>
      <c r="C42" s="1259"/>
      <c r="D42" s="1259"/>
      <c r="E42" s="1259"/>
      <c r="F42" s="1259"/>
      <c r="G42" s="1259"/>
      <c r="H42" s="1259"/>
      <c r="I42" s="1259"/>
      <c r="J42" s="1259"/>
      <c r="K42" s="1259"/>
      <c r="L42" s="1259"/>
      <c r="M42" s="1259"/>
      <c r="N42" s="1259"/>
      <c r="O42" s="1259"/>
      <c r="P42" s="1259"/>
      <c r="Q42" s="1259"/>
      <c r="R42" s="1260"/>
      <c r="S42" s="1260"/>
      <c r="T42" s="1260"/>
      <c r="U42" s="1260"/>
    </row>
    <row r="43" spans="1:21" s="19" customFormat="1" ht="15" customHeight="1">
      <c r="A43" s="1258" t="s">
        <v>1113</v>
      </c>
      <c r="B43" s="1258"/>
      <c r="C43" s="1259"/>
      <c r="D43" s="1259"/>
      <c r="E43" s="1259"/>
      <c r="F43" s="1259"/>
      <c r="G43" s="1259"/>
      <c r="H43" s="1259"/>
      <c r="I43" s="1259"/>
      <c r="J43" s="1259"/>
      <c r="K43" s="1259"/>
      <c r="L43" s="1259"/>
      <c r="M43" s="1259"/>
      <c r="N43" s="1259"/>
      <c r="O43" s="1259"/>
      <c r="P43" s="1259"/>
      <c r="Q43" s="1259"/>
      <c r="R43" s="1260"/>
      <c r="S43" s="1260"/>
      <c r="T43" s="1260"/>
      <c r="U43" s="1260"/>
    </row>
    <row r="44" spans="1:21" s="19" customFormat="1" ht="15" customHeight="1">
      <c r="A44" s="1258" t="s">
        <v>1114</v>
      </c>
      <c r="B44" s="1258"/>
      <c r="C44" s="1259"/>
      <c r="D44" s="1259"/>
      <c r="E44" s="1259"/>
      <c r="F44" s="1259"/>
      <c r="G44" s="1259"/>
      <c r="H44" s="1259"/>
      <c r="I44" s="1259"/>
      <c r="J44" s="1259"/>
      <c r="K44" s="1259"/>
      <c r="L44" s="1259"/>
      <c r="M44" s="1259"/>
      <c r="N44" s="1259"/>
      <c r="O44" s="1259"/>
      <c r="P44" s="1259"/>
      <c r="Q44" s="1259"/>
      <c r="R44" s="1260"/>
      <c r="S44" s="1260"/>
      <c r="T44" s="1260"/>
      <c r="U44" s="1260"/>
    </row>
    <row r="45" spans="1:21" s="19" customFormat="1" ht="15" customHeight="1">
      <c r="A45" s="1258" t="s">
        <v>1115</v>
      </c>
      <c r="B45" s="1258"/>
      <c r="C45" s="1259"/>
      <c r="D45" s="1259"/>
      <c r="E45" s="1259"/>
      <c r="F45" s="1259"/>
      <c r="G45" s="1259"/>
      <c r="H45" s="1259"/>
      <c r="I45" s="1259"/>
      <c r="J45" s="1259"/>
      <c r="K45" s="1259"/>
      <c r="L45" s="1259"/>
      <c r="M45" s="1259"/>
      <c r="N45" s="1259"/>
      <c r="O45" s="1259"/>
      <c r="P45" s="1259"/>
      <c r="Q45" s="1259"/>
      <c r="R45" s="1260"/>
      <c r="S45" s="1260"/>
      <c r="T45" s="1260"/>
      <c r="U45" s="1260"/>
    </row>
    <row r="46" spans="1:21" s="19" customFormat="1" ht="15" customHeight="1">
      <c r="A46" s="1258" t="s">
        <v>853</v>
      </c>
      <c r="B46" s="1258"/>
      <c r="C46" s="1259"/>
      <c r="D46" s="1259"/>
      <c r="E46" s="1259"/>
      <c r="F46" s="1259"/>
      <c r="G46" s="1259"/>
      <c r="H46" s="1259"/>
      <c r="I46" s="1259"/>
      <c r="J46" s="1259"/>
      <c r="K46" s="1259"/>
      <c r="L46" s="1259"/>
      <c r="M46" s="1259"/>
      <c r="N46" s="1259"/>
      <c r="O46" s="1259"/>
      <c r="P46" s="1259"/>
      <c r="Q46" s="1259"/>
      <c r="R46" s="1260"/>
      <c r="S46" s="1260"/>
      <c r="T46" s="1260"/>
      <c r="U46" s="1260"/>
    </row>
    <row r="47" spans="1:21" s="19" customFormat="1" ht="14.25">
      <c r="A47" s="1296" t="s">
        <v>605</v>
      </c>
      <c r="B47" s="1296"/>
      <c r="C47" s="1297"/>
      <c r="D47" s="1297"/>
      <c r="E47" s="1297"/>
      <c r="F47" s="1297"/>
      <c r="G47" s="1297"/>
      <c r="H47" s="1297"/>
      <c r="I47" s="1297"/>
      <c r="J47" s="1297"/>
      <c r="K47" s="1297"/>
      <c r="L47" s="1297"/>
      <c r="M47" s="1297"/>
      <c r="N47" s="1297"/>
      <c r="O47" s="1297"/>
      <c r="P47" s="1297"/>
      <c r="Q47" s="1297"/>
      <c r="R47" s="1260"/>
      <c r="S47" s="1260"/>
      <c r="T47" s="1260"/>
      <c r="U47" s="1260"/>
    </row>
    <row r="48" spans="1:21" s="19" customFormat="1" ht="15" customHeight="1">
      <c r="A48" s="1258" t="s">
        <v>1116</v>
      </c>
      <c r="B48" s="1258"/>
      <c r="C48" s="1259"/>
      <c r="D48" s="1259"/>
      <c r="E48" s="1259"/>
      <c r="F48" s="1259"/>
      <c r="G48" s="1259"/>
      <c r="H48" s="1259"/>
      <c r="I48" s="1259"/>
      <c r="J48" s="1259"/>
      <c r="K48" s="1259"/>
      <c r="L48" s="1259"/>
      <c r="M48" s="1259"/>
      <c r="N48" s="1259"/>
      <c r="O48" s="1259"/>
      <c r="P48" s="1259"/>
      <c r="Q48" s="1259"/>
      <c r="R48" s="1260"/>
      <c r="S48" s="1260"/>
      <c r="T48" s="1260"/>
      <c r="U48" s="1260"/>
    </row>
    <row r="49" spans="1:21" ht="14.25">
      <c r="A49" s="1258" t="s">
        <v>1117</v>
      </c>
      <c r="B49" s="1258"/>
      <c r="C49" s="1259"/>
      <c r="D49" s="1259"/>
      <c r="E49" s="1259"/>
      <c r="F49" s="1259"/>
      <c r="G49" s="1259"/>
      <c r="H49" s="1259"/>
      <c r="I49" s="1259"/>
      <c r="J49" s="1259"/>
      <c r="K49" s="1259"/>
      <c r="L49" s="1259"/>
      <c r="M49" s="1259"/>
      <c r="N49" s="1259"/>
      <c r="O49" s="1259"/>
      <c r="P49" s="1259"/>
      <c r="Q49" s="1259"/>
      <c r="R49" s="1298"/>
      <c r="S49" s="1298"/>
      <c r="T49" s="1298"/>
      <c r="U49" s="1298"/>
    </row>
    <row r="50" spans="1:14" ht="14.25">
      <c r="A50" s="162"/>
      <c r="B50" s="162"/>
      <c r="N50" s="18"/>
    </row>
  </sheetData>
  <sheetProtection/>
  <mergeCells count="44">
    <mergeCell ref="S3:S4"/>
    <mergeCell ref="T3:T4"/>
    <mergeCell ref="A3:A5"/>
    <mergeCell ref="C3:F5"/>
    <mergeCell ref="G3:G5"/>
    <mergeCell ref="H3:I3"/>
    <mergeCell ref="J3:K3"/>
    <mergeCell ref="L3:M3"/>
    <mergeCell ref="U3:U4"/>
    <mergeCell ref="C6:F6"/>
    <mergeCell ref="C7:F7"/>
    <mergeCell ref="C8:F8"/>
    <mergeCell ref="C14:F14"/>
    <mergeCell ref="C15:F15"/>
    <mergeCell ref="N3:N4"/>
    <mergeCell ref="O3:O4"/>
    <mergeCell ref="P3:P4"/>
    <mergeCell ref="Q3:Q4"/>
    <mergeCell ref="C16:F16"/>
    <mergeCell ref="D17:F17"/>
    <mergeCell ref="D18:F18"/>
    <mergeCell ref="C21:F21"/>
    <mergeCell ref="C22:F22"/>
    <mergeCell ref="C23:F23"/>
    <mergeCell ref="D19:F19"/>
    <mergeCell ref="D20:F20"/>
    <mergeCell ref="D24:F24"/>
    <mergeCell ref="D25:F25"/>
    <mergeCell ref="C30:F30"/>
    <mergeCell ref="D31:F31"/>
    <mergeCell ref="D32:F32"/>
    <mergeCell ref="D33:F33"/>
    <mergeCell ref="C34:F34"/>
    <mergeCell ref="D35:F35"/>
    <mergeCell ref="A40:U40"/>
    <mergeCell ref="A41:U41"/>
    <mergeCell ref="A42:U42"/>
    <mergeCell ref="A43:U43"/>
    <mergeCell ref="A44:U44"/>
    <mergeCell ref="A45:U45"/>
    <mergeCell ref="A46:U46"/>
    <mergeCell ref="A47:U47"/>
    <mergeCell ref="A48:U48"/>
    <mergeCell ref="A49:U49"/>
  </mergeCells>
  <printOptions horizontalCentered="1"/>
  <pageMargins left="0.5905511811023623" right="0.1968503937007874" top="0.5905511811023623" bottom="0.3937007874015748" header="0" footer="0.15748031496062992"/>
  <pageSetup fitToHeight="1"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G43"/>
  <sheetViews>
    <sheetView workbookViewId="0" topLeftCell="A1">
      <selection activeCell="A26" sqref="A26:F26"/>
    </sheetView>
  </sheetViews>
  <sheetFormatPr defaultColWidth="9.140625" defaultRowHeight="15"/>
  <cols>
    <col min="1" max="1" width="3.28125" style="3" customWidth="1"/>
    <col min="2" max="2" width="7.8515625" style="3" customWidth="1"/>
    <col min="3" max="3" width="56.7109375" style="3" customWidth="1"/>
    <col min="4" max="6" width="16.57421875" style="3" customWidth="1"/>
    <col min="7" max="7" width="2.421875" style="3" customWidth="1"/>
    <col min="8" max="12" width="9.140625" style="3" customWidth="1"/>
    <col min="13" max="13" width="11.28125" style="3" customWidth="1"/>
    <col min="14" max="16384" width="9.140625" style="3" customWidth="1"/>
  </cols>
  <sheetData>
    <row r="1" spans="1:7" ht="25.5">
      <c r="A1" s="579" t="s">
        <v>854</v>
      </c>
      <c r="B1" s="266"/>
      <c r="C1" s="266"/>
      <c r="D1" s="144"/>
      <c r="E1" s="143"/>
      <c r="F1" s="267"/>
      <c r="G1" s="268"/>
    </row>
    <row r="2" spans="1:7" s="1" customFormat="1" ht="22.5" customHeight="1" thickBot="1">
      <c r="A2" s="143"/>
      <c r="B2" s="143"/>
      <c r="C2" s="143"/>
      <c r="D2" s="143"/>
      <c r="E2" s="143"/>
      <c r="F2" s="584" t="s">
        <v>643</v>
      </c>
      <c r="G2" s="143"/>
    </row>
    <row r="3" spans="1:7" s="4" customFormat="1" ht="19.5" customHeight="1">
      <c r="A3" s="1354" t="s">
        <v>341</v>
      </c>
      <c r="B3" s="1356" t="s">
        <v>523</v>
      </c>
      <c r="C3" s="1356"/>
      <c r="D3" s="1358" t="s">
        <v>855</v>
      </c>
      <c r="E3" s="1358"/>
      <c r="F3" s="1359"/>
      <c r="G3" s="145"/>
    </row>
    <row r="4" spans="1:7" s="4" customFormat="1" ht="13.5" customHeight="1" thickBot="1">
      <c r="A4" s="1355"/>
      <c r="B4" s="1357"/>
      <c r="C4" s="1357"/>
      <c r="D4" s="270" t="s">
        <v>440</v>
      </c>
      <c r="E4" s="270" t="s">
        <v>363</v>
      </c>
      <c r="F4" s="271" t="s">
        <v>362</v>
      </c>
      <c r="G4" s="145"/>
    </row>
    <row r="5" spans="1:7" s="4" customFormat="1" ht="12.75" customHeight="1">
      <c r="A5" s="764" t="s">
        <v>621</v>
      </c>
      <c r="B5" s="1360" t="s">
        <v>1016</v>
      </c>
      <c r="C5" s="1360"/>
      <c r="D5" s="765">
        <f>SUM(D6:D9)</f>
        <v>14241.25711</v>
      </c>
      <c r="E5" s="765">
        <f>SUM(E6:E9)</f>
        <v>17267.1977</v>
      </c>
      <c r="F5" s="766">
        <f aca="true" t="shared" si="0" ref="F5:F18">SUM(D5+E5)</f>
        <v>31508.454810000003</v>
      </c>
      <c r="G5" s="145"/>
    </row>
    <row r="6" spans="1:7" s="4" customFormat="1" ht="12.75" customHeight="1">
      <c r="A6" s="272" t="s">
        <v>622</v>
      </c>
      <c r="B6" s="1345" t="s">
        <v>480</v>
      </c>
      <c r="C6" s="273" t="s">
        <v>614</v>
      </c>
      <c r="D6" s="274">
        <v>1782.4136</v>
      </c>
      <c r="E6" s="274">
        <v>720.7047400000001</v>
      </c>
      <c r="F6" s="275">
        <f t="shared" si="0"/>
        <v>2503.11834</v>
      </c>
      <c r="G6" s="145"/>
    </row>
    <row r="7" spans="1:7" s="4" customFormat="1" ht="12.75" customHeight="1">
      <c r="A7" s="272" t="s">
        <v>623</v>
      </c>
      <c r="B7" s="1346"/>
      <c r="C7" s="273" t="s">
        <v>615</v>
      </c>
      <c r="D7" s="274">
        <v>12026.226850000001</v>
      </c>
      <c r="E7" s="274">
        <v>11647.97727</v>
      </c>
      <c r="F7" s="275">
        <f t="shared" si="0"/>
        <v>23674.204120000002</v>
      </c>
      <c r="G7" s="145"/>
    </row>
    <row r="8" spans="1:7" s="4" customFormat="1" ht="12.75" customHeight="1">
      <c r="A8" s="272" t="s">
        <v>624</v>
      </c>
      <c r="B8" s="1346"/>
      <c r="C8" s="273" t="s">
        <v>616</v>
      </c>
      <c r="D8" s="274">
        <v>425.46866000000006</v>
      </c>
      <c r="E8" s="274">
        <v>1912.583</v>
      </c>
      <c r="F8" s="275">
        <f t="shared" si="0"/>
        <v>2338.05166</v>
      </c>
      <c r="G8" s="145"/>
    </row>
    <row r="9" spans="1:7" s="4" customFormat="1" ht="12.75" customHeight="1">
      <c r="A9" s="272" t="s">
        <v>625</v>
      </c>
      <c r="B9" s="1347"/>
      <c r="C9" s="276" t="s">
        <v>617</v>
      </c>
      <c r="D9" s="274">
        <v>7.148</v>
      </c>
      <c r="E9" s="274">
        <v>2985.93269</v>
      </c>
      <c r="F9" s="275">
        <f t="shared" si="0"/>
        <v>2993.0806900000002</v>
      </c>
      <c r="G9" s="145"/>
    </row>
    <row r="10" spans="1:7" s="4" customFormat="1" ht="12.75" customHeight="1">
      <c r="A10" s="767" t="s">
        <v>626</v>
      </c>
      <c r="B10" s="1361" t="s">
        <v>1017</v>
      </c>
      <c r="C10" s="1362"/>
      <c r="D10" s="765">
        <v>1605233.65037</v>
      </c>
      <c r="E10" s="765">
        <v>288570.72574</v>
      </c>
      <c r="F10" s="768">
        <f t="shared" si="0"/>
        <v>1893804.37611</v>
      </c>
      <c r="G10" s="145"/>
    </row>
    <row r="11" spans="1:7" s="4" customFormat="1" ht="12.75" customHeight="1">
      <c r="A11" s="767" t="s">
        <v>554</v>
      </c>
      <c r="B11" s="769" t="s">
        <v>519</v>
      </c>
      <c r="C11" s="770"/>
      <c r="D11" s="765">
        <f>SUM(D12:D15)</f>
        <v>10895.11681</v>
      </c>
      <c r="E11" s="765">
        <f>SUM(E12:E15)</f>
        <v>62699.53261</v>
      </c>
      <c r="F11" s="766">
        <f t="shared" si="0"/>
        <v>73594.64942</v>
      </c>
      <c r="G11" s="145"/>
    </row>
    <row r="12" spans="1:7" s="4" customFormat="1" ht="12.75" customHeight="1">
      <c r="A12" s="272" t="s">
        <v>627</v>
      </c>
      <c r="B12" s="1345" t="s">
        <v>480</v>
      </c>
      <c r="C12" s="277" t="s">
        <v>366</v>
      </c>
      <c r="D12" s="278">
        <v>0</v>
      </c>
      <c r="E12" s="278">
        <v>146.71798</v>
      </c>
      <c r="F12" s="275">
        <f t="shared" si="0"/>
        <v>146.71798</v>
      </c>
      <c r="G12" s="145"/>
    </row>
    <row r="13" spans="1:7" s="4" customFormat="1" ht="12.75" customHeight="1">
      <c r="A13" s="272" t="s">
        <v>628</v>
      </c>
      <c r="B13" s="1346"/>
      <c r="C13" s="277" t="s">
        <v>365</v>
      </c>
      <c r="D13" s="278">
        <v>74.25</v>
      </c>
      <c r="E13" s="278">
        <v>337.3663</v>
      </c>
      <c r="F13" s="275">
        <f t="shared" si="0"/>
        <v>411.6163</v>
      </c>
      <c r="G13" s="145"/>
    </row>
    <row r="14" spans="1:7" s="4" customFormat="1" ht="12.75" customHeight="1">
      <c r="A14" s="272" t="s">
        <v>629</v>
      </c>
      <c r="B14" s="1346"/>
      <c r="C14" s="277" t="s">
        <v>618</v>
      </c>
      <c r="D14" s="278">
        <v>8272.51866</v>
      </c>
      <c r="E14" s="274">
        <v>49588.88002</v>
      </c>
      <c r="F14" s="275">
        <f t="shared" si="0"/>
        <v>57861.39868</v>
      </c>
      <c r="G14" s="145"/>
    </row>
    <row r="15" spans="1:7" s="4" customFormat="1" ht="12.75" customHeight="1">
      <c r="A15" s="272" t="s">
        <v>630</v>
      </c>
      <c r="B15" s="1347"/>
      <c r="C15" s="277" t="s">
        <v>345</v>
      </c>
      <c r="D15" s="278">
        <v>2548.3481500000003</v>
      </c>
      <c r="E15" s="278">
        <v>12626.568310000002</v>
      </c>
      <c r="F15" s="275">
        <f t="shared" si="0"/>
        <v>15174.916460000002</v>
      </c>
      <c r="G15" s="145"/>
    </row>
    <row r="16" spans="1:7" s="4" customFormat="1" ht="12.75" customHeight="1">
      <c r="A16" s="767" t="s">
        <v>556</v>
      </c>
      <c r="B16" s="769" t="s">
        <v>520</v>
      </c>
      <c r="C16" s="770"/>
      <c r="D16" s="765">
        <f>SUM(D17:D19)</f>
        <v>276764.63253</v>
      </c>
      <c r="E16" s="765">
        <f>SUM(E17:E19)</f>
        <v>458.60734</v>
      </c>
      <c r="F16" s="766">
        <f t="shared" si="0"/>
        <v>277223.23987</v>
      </c>
      <c r="G16" s="145"/>
    </row>
    <row r="17" spans="1:7" s="4" customFormat="1" ht="12.75" customHeight="1">
      <c r="A17" s="272" t="s">
        <v>632</v>
      </c>
      <c r="B17" s="1345" t="s">
        <v>480</v>
      </c>
      <c r="C17" s="279" t="s">
        <v>366</v>
      </c>
      <c r="D17" s="278">
        <v>276711.61845</v>
      </c>
      <c r="E17" s="278">
        <v>11.652890000000014</v>
      </c>
      <c r="F17" s="275">
        <f t="shared" si="0"/>
        <v>276723.27134000004</v>
      </c>
      <c r="G17" s="145"/>
    </row>
    <row r="18" spans="1:7" s="4" customFormat="1" ht="12.75" customHeight="1">
      <c r="A18" s="272" t="s">
        <v>633</v>
      </c>
      <c r="B18" s="1346"/>
      <c r="C18" s="279" t="s">
        <v>365</v>
      </c>
      <c r="D18" s="278"/>
      <c r="E18" s="278"/>
      <c r="F18" s="275">
        <f t="shared" si="0"/>
        <v>0</v>
      </c>
      <c r="G18" s="145"/>
    </row>
    <row r="19" spans="1:7" s="4" customFormat="1" ht="12.75" customHeight="1">
      <c r="A19" s="272" t="s">
        <v>631</v>
      </c>
      <c r="B19" s="1347"/>
      <c r="C19" s="279" t="s">
        <v>345</v>
      </c>
      <c r="D19" s="278">
        <v>53.01408</v>
      </c>
      <c r="E19" s="278">
        <v>446.95445</v>
      </c>
      <c r="F19" s="275">
        <f>SUM(D19+E19)</f>
        <v>499.96853</v>
      </c>
      <c r="G19" s="145"/>
    </row>
    <row r="20" spans="1:7" ht="12.75" customHeight="1">
      <c r="A20" s="767" t="s">
        <v>634</v>
      </c>
      <c r="B20" s="1348" t="s">
        <v>521</v>
      </c>
      <c r="C20" s="1349"/>
      <c r="D20" s="771">
        <v>26860.317759999998</v>
      </c>
      <c r="E20" s="771">
        <v>45</v>
      </c>
      <c r="F20" s="766">
        <f>SUM(D20+E20)</f>
        <v>26905.317759999998</v>
      </c>
      <c r="G20" s="145"/>
    </row>
    <row r="21" spans="1:7" ht="12.75" customHeight="1" thickBot="1">
      <c r="A21" s="772" t="s">
        <v>557</v>
      </c>
      <c r="B21" s="1350" t="s">
        <v>522</v>
      </c>
      <c r="C21" s="1351"/>
      <c r="D21" s="773"/>
      <c r="E21" s="773"/>
      <c r="F21" s="774">
        <f>SUM(D21+E21)</f>
        <v>0</v>
      </c>
      <c r="G21" s="145"/>
    </row>
    <row r="22" spans="1:7" ht="13.5">
      <c r="A22" s="281"/>
      <c r="B22" s="268"/>
      <c r="C22" s="268"/>
      <c r="D22" s="268"/>
      <c r="E22" s="281"/>
      <c r="F22" s="282"/>
      <c r="G22" s="145"/>
    </row>
    <row r="23" spans="1:7" ht="13.5">
      <c r="A23" s="284" t="s">
        <v>479</v>
      </c>
      <c r="B23" s="285"/>
      <c r="C23" s="285"/>
      <c r="D23" s="268"/>
      <c r="E23" s="281"/>
      <c r="F23" s="282"/>
      <c r="G23" s="145"/>
    </row>
    <row r="24" spans="1:7" ht="13.5">
      <c r="A24" s="1352" t="s">
        <v>640</v>
      </c>
      <c r="B24" s="1352"/>
      <c r="C24" s="1352"/>
      <c r="D24" s="1352"/>
      <c r="E24" s="1352"/>
      <c r="F24" s="1352"/>
      <c r="G24" s="145"/>
    </row>
    <row r="25" spans="1:7" ht="93.75" customHeight="1">
      <c r="A25" s="1258" t="s">
        <v>1156</v>
      </c>
      <c r="B25" s="1353"/>
      <c r="C25" s="1353"/>
      <c r="D25" s="1353"/>
      <c r="E25" s="1353"/>
      <c r="F25" s="1353"/>
      <c r="G25" s="280"/>
    </row>
    <row r="26" spans="1:7" ht="89.25" customHeight="1">
      <c r="A26" s="1341" t="s">
        <v>1157</v>
      </c>
      <c r="B26" s="1342"/>
      <c r="C26" s="1342"/>
      <c r="D26" s="1342"/>
      <c r="E26" s="1342"/>
      <c r="F26" s="1342"/>
      <c r="G26" s="280"/>
    </row>
    <row r="27" spans="1:7" ht="94.5" customHeight="1">
      <c r="A27" s="1341" t="s">
        <v>1158</v>
      </c>
      <c r="B27" s="1342"/>
      <c r="C27" s="1342"/>
      <c r="D27" s="1342"/>
      <c r="E27" s="1342"/>
      <c r="F27" s="1342"/>
      <c r="G27" s="280"/>
    </row>
    <row r="28" spans="1:7" ht="68.25" customHeight="1">
      <c r="A28" s="1341" t="s">
        <v>1159</v>
      </c>
      <c r="B28" s="1342"/>
      <c r="C28" s="1342"/>
      <c r="D28" s="1342"/>
      <c r="E28" s="1342"/>
      <c r="F28" s="1342"/>
      <c r="G28" s="280"/>
    </row>
    <row r="29" spans="1:7" ht="45.75" customHeight="1">
      <c r="A29" s="1341" t="s">
        <v>635</v>
      </c>
      <c r="B29" s="1342"/>
      <c r="C29" s="1342"/>
      <c r="D29" s="1342"/>
      <c r="E29" s="1342"/>
      <c r="F29" s="1342"/>
      <c r="G29" s="280"/>
    </row>
    <row r="30" spans="1:7" ht="15">
      <c r="A30" s="1341" t="s">
        <v>619</v>
      </c>
      <c r="B30" s="1342"/>
      <c r="C30" s="1342"/>
      <c r="D30" s="1342"/>
      <c r="E30" s="1342"/>
      <c r="F30" s="1342"/>
      <c r="G30" s="280"/>
    </row>
    <row r="31" spans="1:7" ht="15">
      <c r="A31" s="1343"/>
      <c r="B31" s="1344"/>
      <c r="C31" s="1344"/>
      <c r="D31" s="1344"/>
      <c r="E31" s="1344"/>
      <c r="F31" s="1344"/>
      <c r="G31" s="280"/>
    </row>
    <row r="32" spans="1:7" ht="12.75">
      <c r="A32" s="283"/>
      <c r="B32" s="283"/>
      <c r="C32" s="283"/>
      <c r="D32" s="283"/>
      <c r="E32" s="283"/>
      <c r="F32" s="283"/>
      <c r="G32" s="280"/>
    </row>
    <row r="33" spans="1:7" ht="12.75">
      <c r="A33" s="283"/>
      <c r="B33" s="283"/>
      <c r="C33" s="283"/>
      <c r="D33" s="283"/>
      <c r="E33" s="283"/>
      <c r="F33" s="283"/>
      <c r="G33" s="280"/>
    </row>
    <row r="34" spans="1:7" ht="12.75">
      <c r="A34" s="283"/>
      <c r="B34" s="283"/>
      <c r="C34" s="283"/>
      <c r="D34" s="283"/>
      <c r="E34" s="283"/>
      <c r="F34" s="283"/>
      <c r="G34" s="280"/>
    </row>
    <row r="35" spans="1:7" ht="12.75">
      <c r="A35" s="283"/>
      <c r="B35" s="283"/>
      <c r="C35" s="283"/>
      <c r="D35" s="283"/>
      <c r="E35" s="283"/>
      <c r="F35" s="283"/>
      <c r="G35" s="280"/>
    </row>
    <row r="36" spans="1:7" ht="12.75">
      <c r="A36" s="283"/>
      <c r="B36" s="283"/>
      <c r="C36" s="283"/>
      <c r="D36" s="283"/>
      <c r="E36" s="283"/>
      <c r="F36" s="283"/>
      <c r="G36" s="283"/>
    </row>
    <row r="37" spans="1:7" ht="12.75">
      <c r="A37" s="283"/>
      <c r="B37" s="283"/>
      <c r="C37" s="283"/>
      <c r="D37" s="283"/>
      <c r="E37" s="283"/>
      <c r="F37" s="283"/>
      <c r="G37" s="283"/>
    </row>
    <row r="38" spans="1:7" ht="12.75">
      <c r="A38" s="283"/>
      <c r="B38" s="283"/>
      <c r="C38" s="283"/>
      <c r="D38" s="283"/>
      <c r="E38" s="283"/>
      <c r="F38" s="283"/>
      <c r="G38" s="283"/>
    </row>
    <row r="39" spans="1:7" ht="12.75">
      <c r="A39" s="283"/>
      <c r="B39" s="283"/>
      <c r="C39" s="283"/>
      <c r="D39" s="283"/>
      <c r="E39" s="283"/>
      <c r="F39" s="283"/>
      <c r="G39" s="283"/>
    </row>
    <row r="40" spans="1:7" ht="12.75">
      <c r="A40" s="283"/>
      <c r="B40" s="283"/>
      <c r="C40" s="283"/>
      <c r="D40" s="283"/>
      <c r="E40" s="283"/>
      <c r="F40" s="283"/>
      <c r="G40" s="283"/>
    </row>
    <row r="42" ht="12.75">
      <c r="A42" s="2"/>
    </row>
    <row r="43" ht="12.75">
      <c r="A43" s="2"/>
    </row>
  </sheetData>
  <sheetProtection formatRows="0" insertRows="0" deleteRows="0"/>
  <mergeCells count="18">
    <mergeCell ref="A27:F27"/>
    <mergeCell ref="A28:F28"/>
    <mergeCell ref="A3:A4"/>
    <mergeCell ref="B3:C4"/>
    <mergeCell ref="D3:F3"/>
    <mergeCell ref="B5:C5"/>
    <mergeCell ref="B6:B9"/>
    <mergeCell ref="B10:C10"/>
    <mergeCell ref="A29:F29"/>
    <mergeCell ref="A30:F30"/>
    <mergeCell ref="A31:F31"/>
    <mergeCell ref="B12:B15"/>
    <mergeCell ref="B17:B19"/>
    <mergeCell ref="B20:C20"/>
    <mergeCell ref="B21:C21"/>
    <mergeCell ref="A24:F24"/>
    <mergeCell ref="A25:F25"/>
    <mergeCell ref="A26:F26"/>
  </mergeCells>
  <printOptions horizontalCentered="1"/>
  <pageMargins left="0.5905511811023623" right="0.5905511811023623" top="0.6692913385826772" bottom="0.6692913385826772" header="0.15748031496062992" footer="0.15748031496062992"/>
  <pageSetup cellComments="asDisplayed"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G39"/>
  <sheetViews>
    <sheetView zoomScalePageLayoutView="0" workbookViewId="0" topLeftCell="A1">
      <selection activeCell="A26" sqref="A26:F26"/>
    </sheetView>
  </sheetViews>
  <sheetFormatPr defaultColWidth="9.140625" defaultRowHeight="15"/>
  <cols>
    <col min="1" max="1" width="3.421875" style="9" customWidth="1"/>
    <col min="2" max="2" width="57.8515625" style="8" customWidth="1"/>
    <col min="3" max="3" width="15.00390625" style="8" customWidth="1"/>
    <col min="4" max="5" width="13.28125" style="8" customWidth="1"/>
    <col min="6" max="6" width="17.00390625" style="8" customWidth="1"/>
    <col min="7" max="7" width="0.85546875" style="8" customWidth="1"/>
    <col min="8" max="12" width="9.140625" style="8" customWidth="1"/>
    <col min="13" max="13" width="11.28125" style="8" customWidth="1"/>
    <col min="14" max="16384" width="9.140625" style="8" customWidth="1"/>
  </cols>
  <sheetData>
    <row r="1" spans="1:7" ht="21.75">
      <c r="A1" s="593" t="s">
        <v>577</v>
      </c>
      <c r="B1" s="266"/>
      <c r="C1" s="143"/>
      <c r="D1" s="143"/>
      <c r="E1" s="143"/>
      <c r="F1" s="143"/>
      <c r="G1" s="143"/>
    </row>
    <row r="2" spans="1:7" ht="23.25" customHeight="1" thickBot="1">
      <c r="A2" s="286"/>
      <c r="B2" s="143"/>
      <c r="C2" s="143"/>
      <c r="D2" s="146"/>
      <c r="E2" s="143"/>
      <c r="F2" s="267" t="s">
        <v>643</v>
      </c>
      <c r="G2" s="143"/>
    </row>
    <row r="3" spans="1:7" ht="41.25">
      <c r="A3" s="1363" t="s">
        <v>341</v>
      </c>
      <c r="B3" s="1365" t="s">
        <v>367</v>
      </c>
      <c r="C3" s="269" t="s">
        <v>984</v>
      </c>
      <c r="D3" s="269" t="s">
        <v>985</v>
      </c>
      <c r="E3" s="287" t="s">
        <v>1019</v>
      </c>
      <c r="F3" s="587" t="s">
        <v>856</v>
      </c>
      <c r="G3" s="143"/>
    </row>
    <row r="4" spans="1:7" ht="12" customHeight="1" thickBot="1">
      <c r="A4" s="1364"/>
      <c r="B4" s="1366"/>
      <c r="C4" s="288" t="s">
        <v>411</v>
      </c>
      <c r="D4" s="288" t="s">
        <v>412</v>
      </c>
      <c r="E4" s="288" t="s">
        <v>413</v>
      </c>
      <c r="F4" s="289" t="s">
        <v>414</v>
      </c>
      <c r="G4" s="143"/>
    </row>
    <row r="5" spans="1:7" ht="18" customHeight="1">
      <c r="A5" s="586">
        <v>1</v>
      </c>
      <c r="B5" s="588" t="s">
        <v>518</v>
      </c>
      <c r="C5" s="589">
        <f>SUM(C6:C8)</f>
        <v>945431.0953300002</v>
      </c>
      <c r="D5" s="589">
        <f>SUM(D6:D8)</f>
        <v>142848.09079</v>
      </c>
      <c r="E5" s="589">
        <f>SUM(E6:E8)</f>
        <v>67464</v>
      </c>
      <c r="F5" s="652">
        <v>0</v>
      </c>
      <c r="G5" s="143"/>
    </row>
    <row r="6" spans="1:7" ht="12.75" customHeight="1">
      <c r="A6" s="290">
        <v>2</v>
      </c>
      <c r="B6" s="293" t="s">
        <v>368</v>
      </c>
      <c r="C6" s="174">
        <v>34232.03961000001</v>
      </c>
      <c r="D6" s="590">
        <v>0</v>
      </c>
      <c r="E6" s="174">
        <v>57875</v>
      </c>
      <c r="F6" s="653">
        <f>IF(E6=0,"--",C6/E6)</f>
        <v>0.5914823258747302</v>
      </c>
      <c r="G6" s="143"/>
    </row>
    <row r="7" spans="1:7" ht="12.75" customHeight="1">
      <c r="A7" s="290">
        <v>3</v>
      </c>
      <c r="B7" s="292" t="s">
        <v>441</v>
      </c>
      <c r="C7" s="174">
        <v>132834.01525</v>
      </c>
      <c r="D7" s="174">
        <v>142848.09079</v>
      </c>
      <c r="E7" s="174">
        <v>6025</v>
      </c>
      <c r="F7" s="653">
        <f>IF(E7=0,"--",C7/E7)</f>
        <v>22.04713946058091</v>
      </c>
      <c r="G7" s="143"/>
    </row>
    <row r="8" spans="1:7" ht="12.75" customHeight="1">
      <c r="A8" s="290">
        <v>5</v>
      </c>
      <c r="B8" s="293" t="s">
        <v>369</v>
      </c>
      <c r="C8" s="174">
        <v>778365.0404700001</v>
      </c>
      <c r="D8" s="590">
        <v>0</v>
      </c>
      <c r="E8" s="174">
        <v>3564</v>
      </c>
      <c r="F8" s="653">
        <f>IF(E8=0,"--",C8/E8)</f>
        <v>218.39647600168354</v>
      </c>
      <c r="G8" s="143"/>
    </row>
    <row r="9" spans="1:7" ht="21" customHeight="1">
      <c r="A9" s="624">
        <v>6</v>
      </c>
      <c r="B9" s="591" t="s">
        <v>986</v>
      </c>
      <c r="C9" s="592">
        <f>SUM(C10:C24)</f>
        <v>205341.75163</v>
      </c>
      <c r="D9" s="592">
        <f>SUM(D10:D24)</f>
        <v>0</v>
      </c>
      <c r="E9" s="592">
        <f>SUM(E10:E24)</f>
        <v>27878</v>
      </c>
      <c r="F9" s="654">
        <v>0</v>
      </c>
      <c r="G9" s="143"/>
    </row>
    <row r="10" spans="1:7" ht="12.75" customHeight="1">
      <c r="A10" s="290">
        <v>7</v>
      </c>
      <c r="B10" s="294" t="s">
        <v>443</v>
      </c>
      <c r="C10" s="174">
        <v>189927.2754</v>
      </c>
      <c r="D10" s="590">
        <v>0</v>
      </c>
      <c r="E10" s="174">
        <v>12066</v>
      </c>
      <c r="F10" s="653">
        <f aca="true" t="shared" si="0" ref="F10:F24">IF(E10=0,"--",C10/E10)</f>
        <v>15.740699104922925</v>
      </c>
      <c r="G10" s="143"/>
    </row>
    <row r="11" spans="1:7" ht="12.75" customHeight="1">
      <c r="A11" s="290">
        <v>8</v>
      </c>
      <c r="B11" s="295" t="s">
        <v>442</v>
      </c>
      <c r="C11" s="174">
        <v>4351.879610000001</v>
      </c>
      <c r="D11" s="590">
        <v>0</v>
      </c>
      <c r="E11" s="174">
        <v>8093</v>
      </c>
      <c r="F11" s="653">
        <f t="shared" si="0"/>
        <v>0.5377337958729768</v>
      </c>
      <c r="G11" s="143"/>
    </row>
    <row r="12" spans="1:7" ht="12.75" customHeight="1">
      <c r="A12" s="290">
        <v>9</v>
      </c>
      <c r="B12" s="296" t="s">
        <v>857</v>
      </c>
      <c r="C12" s="174">
        <v>5808.6770400000005</v>
      </c>
      <c r="D12" s="590">
        <v>0</v>
      </c>
      <c r="E12" s="174">
        <v>475</v>
      </c>
      <c r="F12" s="653">
        <f t="shared" si="0"/>
        <v>12.228793768421054</v>
      </c>
      <c r="G12" s="143"/>
    </row>
    <row r="13" spans="1:7" ht="12.75" customHeight="1">
      <c r="A13" s="290">
        <v>10</v>
      </c>
      <c r="B13" s="296" t="s">
        <v>858</v>
      </c>
      <c r="C13" s="174">
        <v>3726.1879200000003</v>
      </c>
      <c r="D13" s="590">
        <v>0</v>
      </c>
      <c r="E13" s="174">
        <v>838</v>
      </c>
      <c r="F13" s="653">
        <f t="shared" si="0"/>
        <v>4.446524964200478</v>
      </c>
      <c r="G13" s="143"/>
    </row>
    <row r="14" spans="1:7" ht="12.75" customHeight="1">
      <c r="A14" s="290">
        <v>11</v>
      </c>
      <c r="B14" s="296" t="s">
        <v>859</v>
      </c>
      <c r="C14" s="174">
        <v>465.37266</v>
      </c>
      <c r="D14" s="590">
        <v>0</v>
      </c>
      <c r="E14" s="174">
        <v>183</v>
      </c>
      <c r="F14" s="653">
        <f t="shared" si="0"/>
        <v>2.54302</v>
      </c>
      <c r="G14" s="143"/>
    </row>
    <row r="15" spans="1:7" ht="12.75" customHeight="1">
      <c r="A15" s="290">
        <v>12</v>
      </c>
      <c r="B15" s="296" t="s">
        <v>860</v>
      </c>
      <c r="C15" s="174">
        <v>47.59685</v>
      </c>
      <c r="D15" s="590">
        <v>0</v>
      </c>
      <c r="E15" s="174">
        <v>136</v>
      </c>
      <c r="F15" s="653">
        <f t="shared" si="0"/>
        <v>0.34997683823529413</v>
      </c>
      <c r="G15" s="143"/>
    </row>
    <row r="16" spans="1:7" ht="12.75" customHeight="1">
      <c r="A16" s="290">
        <v>13</v>
      </c>
      <c r="B16" s="296" t="s">
        <v>861</v>
      </c>
      <c r="C16" s="174">
        <v>112.42151000000001</v>
      </c>
      <c r="D16" s="590">
        <v>0</v>
      </c>
      <c r="E16" s="174">
        <v>85</v>
      </c>
      <c r="F16" s="653">
        <f t="shared" si="0"/>
        <v>1.3226060000000002</v>
      </c>
      <c r="G16" s="143"/>
    </row>
    <row r="17" spans="1:7" ht="27">
      <c r="A17" s="290">
        <v>15</v>
      </c>
      <c r="B17" s="296" t="s">
        <v>983</v>
      </c>
      <c r="C17" s="174">
        <v>0</v>
      </c>
      <c r="D17" s="590">
        <v>0</v>
      </c>
      <c r="E17" s="174">
        <v>0</v>
      </c>
      <c r="F17" s="653" t="str">
        <f t="shared" si="0"/>
        <v>--</v>
      </c>
      <c r="G17" s="143"/>
    </row>
    <row r="18" spans="1:7" ht="42" customHeight="1">
      <c r="A18" s="290">
        <v>16</v>
      </c>
      <c r="B18" s="296" t="s">
        <v>987</v>
      </c>
      <c r="C18" s="174">
        <v>0</v>
      </c>
      <c r="D18" s="590">
        <v>0</v>
      </c>
      <c r="E18" s="174">
        <v>0</v>
      </c>
      <c r="F18" s="653" t="str">
        <f t="shared" si="0"/>
        <v>--</v>
      </c>
      <c r="G18" s="143"/>
    </row>
    <row r="19" spans="1:7" ht="13.5">
      <c r="A19" s="290">
        <v>17</v>
      </c>
      <c r="B19" s="296" t="s">
        <v>988</v>
      </c>
      <c r="C19" s="174">
        <v>0</v>
      </c>
      <c r="D19" s="590">
        <v>0</v>
      </c>
      <c r="E19" s="174">
        <v>0</v>
      </c>
      <c r="F19" s="653" t="str">
        <f t="shared" si="0"/>
        <v>--</v>
      </c>
      <c r="G19" s="143"/>
    </row>
    <row r="20" spans="1:7" ht="27">
      <c r="A20" s="290">
        <v>18</v>
      </c>
      <c r="B20" s="296" t="s">
        <v>989</v>
      </c>
      <c r="C20" s="174">
        <v>6.42155</v>
      </c>
      <c r="D20" s="590">
        <v>0</v>
      </c>
      <c r="E20" s="174">
        <v>10</v>
      </c>
      <c r="F20" s="653">
        <f t="shared" si="0"/>
        <v>0.642155</v>
      </c>
      <c r="G20" s="143"/>
    </row>
    <row r="21" spans="1:7" ht="13.5">
      <c r="A21" s="290">
        <v>19</v>
      </c>
      <c r="B21" s="296" t="s">
        <v>990</v>
      </c>
      <c r="C21" s="174">
        <v>0</v>
      </c>
      <c r="D21" s="590">
        <v>0</v>
      </c>
      <c r="E21" s="174">
        <v>0</v>
      </c>
      <c r="F21" s="653" t="str">
        <f t="shared" si="0"/>
        <v>--</v>
      </c>
      <c r="G21" s="143"/>
    </row>
    <row r="22" spans="1:7" ht="13.5">
      <c r="A22" s="290">
        <v>20</v>
      </c>
      <c r="B22" s="296" t="s">
        <v>862</v>
      </c>
      <c r="C22" s="174">
        <v>0</v>
      </c>
      <c r="D22" s="590">
        <v>0</v>
      </c>
      <c r="E22" s="174">
        <v>0</v>
      </c>
      <c r="F22" s="653" t="str">
        <f t="shared" si="0"/>
        <v>--</v>
      </c>
      <c r="G22" s="143"/>
    </row>
    <row r="23" spans="1:7" ht="27">
      <c r="A23" s="290">
        <v>21</v>
      </c>
      <c r="B23" s="296" t="s">
        <v>991</v>
      </c>
      <c r="C23" s="174">
        <v>895.91909</v>
      </c>
      <c r="D23" s="590">
        <v>0</v>
      </c>
      <c r="E23" s="174">
        <v>5992</v>
      </c>
      <c r="F23" s="653">
        <f t="shared" si="0"/>
        <v>0.1495192072763685</v>
      </c>
      <c r="G23" s="143"/>
    </row>
    <row r="24" spans="1:7" ht="27.75" thickBot="1">
      <c r="A24" s="290">
        <v>22</v>
      </c>
      <c r="B24" s="296" t="s">
        <v>992</v>
      </c>
      <c r="C24" s="174">
        <v>0</v>
      </c>
      <c r="D24" s="590">
        <v>0</v>
      </c>
      <c r="E24" s="174">
        <v>0</v>
      </c>
      <c r="F24" s="653" t="str">
        <f t="shared" si="0"/>
        <v>--</v>
      </c>
      <c r="G24" s="143"/>
    </row>
    <row r="25" spans="1:7" ht="17.25" customHeight="1" thickBot="1">
      <c r="A25" s="623">
        <v>23</v>
      </c>
      <c r="B25" s="298" t="s">
        <v>1018</v>
      </c>
      <c r="C25" s="651">
        <f>C5+C9</f>
        <v>1150772.8469600002</v>
      </c>
      <c r="D25" s="651">
        <f>D5+D9</f>
        <v>142848.09079</v>
      </c>
      <c r="E25" s="651">
        <f>E5+E9</f>
        <v>95342</v>
      </c>
      <c r="F25" s="655">
        <v>0</v>
      </c>
      <c r="G25" s="143"/>
    </row>
    <row r="26" spans="1:7" ht="12.75" customHeight="1" hidden="1">
      <c r="A26" s="299"/>
      <c r="B26" s="300" t="s">
        <v>863</v>
      </c>
      <c r="C26" s="143"/>
      <c r="D26" s="301">
        <f>D25-'11.c'!C4</f>
        <v>0.375</v>
      </c>
      <c r="E26" s="302"/>
      <c r="F26" s="268"/>
      <c r="G26" s="143"/>
    </row>
    <row r="27" spans="1:7" ht="12.75" customHeight="1">
      <c r="A27" s="303" t="s">
        <v>479</v>
      </c>
      <c r="B27" s="304"/>
      <c r="C27" s="305"/>
      <c r="D27" s="305"/>
      <c r="E27" s="306"/>
      <c r="F27" s="303"/>
      <c r="G27" s="143"/>
    </row>
    <row r="28" spans="1:7" ht="30" customHeight="1">
      <c r="A28" s="1367" t="s">
        <v>864</v>
      </c>
      <c r="B28" s="1367"/>
      <c r="C28" s="1367"/>
      <c r="D28" s="1367"/>
      <c r="E28" s="1367"/>
      <c r="F28" s="1367"/>
      <c r="G28" s="143"/>
    </row>
    <row r="29" spans="1:7" ht="12.75" customHeight="1">
      <c r="A29" s="308" t="s">
        <v>865</v>
      </c>
      <c r="B29" s="308"/>
      <c r="C29" s="309"/>
      <c r="D29" s="309"/>
      <c r="E29" s="309"/>
      <c r="F29" s="309"/>
      <c r="G29" s="143"/>
    </row>
    <row r="30" spans="1:7" ht="14.25" customHeight="1">
      <c r="A30" s="1367" t="s">
        <v>993</v>
      </c>
      <c r="B30" s="1367"/>
      <c r="C30" s="1367"/>
      <c r="D30" s="1367"/>
      <c r="E30" s="1367"/>
      <c r="F30" s="1367"/>
      <c r="G30" s="143"/>
    </row>
    <row r="31" spans="1:7" ht="15" customHeight="1">
      <c r="A31" s="309" t="s">
        <v>994</v>
      </c>
      <c r="B31" s="307"/>
      <c r="C31" s="307"/>
      <c r="D31" s="307"/>
      <c r="E31" s="307"/>
      <c r="F31" s="307"/>
      <c r="G31" s="143"/>
    </row>
    <row r="32" spans="1:7" ht="40.5" customHeight="1">
      <c r="A32" s="1367" t="s">
        <v>995</v>
      </c>
      <c r="B32" s="1367"/>
      <c r="C32" s="1367"/>
      <c r="D32" s="1367"/>
      <c r="E32" s="1367"/>
      <c r="F32" s="1367"/>
      <c r="G32" s="143"/>
    </row>
    <row r="33" spans="1:7" ht="6" customHeight="1">
      <c r="A33" s="310"/>
      <c r="B33" s="310"/>
      <c r="C33" s="310"/>
      <c r="D33" s="310"/>
      <c r="E33" s="310"/>
      <c r="F33" s="310"/>
      <c r="G33" s="143"/>
    </row>
    <row r="34" spans="1:7" ht="12.75" customHeight="1">
      <c r="A34" s="309" t="s">
        <v>508</v>
      </c>
      <c r="B34" s="307"/>
      <c r="C34" s="307"/>
      <c r="D34" s="307"/>
      <c r="E34" s="307"/>
      <c r="F34" s="307"/>
      <c r="G34" s="143"/>
    </row>
    <row r="35" spans="1:7" ht="13.5">
      <c r="A35" s="309" t="s">
        <v>866</v>
      </c>
      <c r="B35" s="311"/>
      <c r="C35" s="309"/>
      <c r="D35" s="309"/>
      <c r="E35" s="309"/>
      <c r="F35" s="309"/>
      <c r="G35" s="143"/>
    </row>
    <row r="36" spans="1:7" ht="13.5">
      <c r="A36" s="309"/>
      <c r="B36" s="143"/>
      <c r="C36" s="143"/>
      <c r="D36" s="312"/>
      <c r="E36" s="143"/>
      <c r="F36" s="143"/>
      <c r="G36" s="143"/>
    </row>
    <row r="37" spans="1:7" ht="13.5">
      <c r="A37" s="286"/>
      <c r="B37" s="143"/>
      <c r="C37" s="143"/>
      <c r="D37" s="143"/>
      <c r="E37" s="143"/>
      <c r="F37" s="143"/>
      <c r="G37" s="143"/>
    </row>
    <row r="38" spans="1:7" ht="13.5">
      <c r="A38" s="286"/>
      <c r="B38" s="143"/>
      <c r="C38" s="143"/>
      <c r="D38" s="143"/>
      <c r="E38" s="143"/>
      <c r="F38" s="143"/>
      <c r="G38" s="143"/>
    </row>
    <row r="39" spans="1:7" ht="13.5">
      <c r="A39" s="286"/>
      <c r="B39" s="143"/>
      <c r="C39" s="143"/>
      <c r="D39" s="143"/>
      <c r="E39" s="143"/>
      <c r="F39" s="143"/>
      <c r="G39" s="143"/>
    </row>
  </sheetData>
  <sheetProtection/>
  <protectedRanges>
    <protectedRange sqref="D27" name="Oblast1"/>
  </protectedRanges>
  <mergeCells count="5">
    <mergeCell ref="A3:A4"/>
    <mergeCell ref="B3:B4"/>
    <mergeCell ref="A28:F28"/>
    <mergeCell ref="A30:F30"/>
    <mergeCell ref="A32:F32"/>
  </mergeCells>
  <conditionalFormatting sqref="D26">
    <cfRule type="cellIs" priority="1" dxfId="12" operator="lessThan" stopIfTrue="1">
      <formula>0</formula>
    </cfRule>
    <cfRule type="cellIs" priority="2" dxfId="12" operator="greaterThan" stopIfTrue="1">
      <formula>0</formula>
    </cfRule>
  </conditionalFormatting>
  <printOptions horizontalCentered="1"/>
  <pageMargins left="0" right="0" top="0.5905511811023623" bottom="0.3937007874015748" header="0.5118110236220472" footer="0.5118110236220472"/>
  <pageSetup cellComments="asDisplayed" fitToHeight="1"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sheetPr>
    <tabColor rgb="FF92D050"/>
  </sheetPr>
  <dimension ref="A1:AA108"/>
  <sheetViews>
    <sheetView workbookViewId="0" topLeftCell="A1">
      <selection activeCell="A26" sqref="A26:F26"/>
    </sheetView>
  </sheetViews>
  <sheetFormatPr defaultColWidth="9.140625" defaultRowHeight="15"/>
  <cols>
    <col min="1" max="1" width="3.8515625" style="8" customWidth="1"/>
    <col min="2" max="2" width="6.421875" style="360" customWidth="1"/>
    <col min="3" max="3" width="9.7109375" style="360" customWidth="1"/>
    <col min="4" max="4" width="13.28125" style="360" customWidth="1"/>
    <col min="5" max="6" width="12.28125" style="360" bestFit="1" customWidth="1"/>
    <col min="7" max="7" width="12.00390625" style="360" bestFit="1" customWidth="1"/>
    <col min="8" max="8" width="10.00390625" style="360" bestFit="1" customWidth="1"/>
    <col min="9" max="9" width="12.421875" style="8" bestFit="1" customWidth="1"/>
    <col min="10" max="10" width="11.28125" style="8" customWidth="1"/>
    <col min="11" max="11" width="10.00390625" style="8" bestFit="1" customWidth="1"/>
    <col min="12" max="12" width="12.421875" style="8" bestFit="1" customWidth="1"/>
    <col min="13" max="13" width="11.28125" style="8" customWidth="1"/>
    <col min="14" max="14" width="10.00390625" style="8" customWidth="1"/>
    <col min="15" max="15" width="11.7109375" style="8" customWidth="1"/>
    <col min="16" max="16" width="10.140625" style="8" customWidth="1"/>
    <col min="17" max="17" width="8.57421875" style="8" customWidth="1"/>
    <col min="18" max="18" width="7.7109375" style="8" customWidth="1"/>
    <col min="19" max="19" width="11.00390625" style="8" bestFit="1" customWidth="1"/>
    <col min="20" max="20" width="10.00390625" style="8" bestFit="1" customWidth="1"/>
    <col min="21" max="21" width="11.00390625" style="8" bestFit="1" customWidth="1"/>
    <col min="22" max="22" width="10.00390625" style="8" bestFit="1" customWidth="1"/>
    <col min="23" max="23" width="12.28125" style="8" customWidth="1"/>
    <col min="24" max="24" width="11.00390625" style="8" bestFit="1" customWidth="1"/>
    <col min="25" max="25" width="12.28125" style="8" customWidth="1"/>
    <col min="26" max="26" width="9.421875" style="8" bestFit="1" customWidth="1"/>
    <col min="27" max="27" width="10.8515625" style="8" bestFit="1" customWidth="1"/>
    <col min="28" max="16384" width="9.140625" style="8" customWidth="1"/>
  </cols>
  <sheetData>
    <row r="1" spans="1:25" ht="31.5">
      <c r="A1" s="580" t="s">
        <v>867</v>
      </c>
      <c r="B1" s="308"/>
      <c r="C1" s="308"/>
      <c r="D1" s="308"/>
      <c r="E1" s="308"/>
      <c r="F1" s="308"/>
      <c r="G1" s="308"/>
      <c r="H1" s="308"/>
      <c r="I1" s="234"/>
      <c r="J1" s="234"/>
      <c r="K1" s="234"/>
      <c r="L1" s="234"/>
      <c r="M1" s="234"/>
      <c r="N1" s="234"/>
      <c r="O1" s="268"/>
      <c r="P1" s="268"/>
      <c r="Q1" s="268"/>
      <c r="R1" s="268"/>
      <c r="S1" s="268"/>
      <c r="T1" s="268"/>
      <c r="U1" s="143"/>
      <c r="V1" s="143"/>
      <c r="W1" s="143"/>
      <c r="X1" s="143"/>
      <c r="Y1" s="143"/>
    </row>
    <row r="2" spans="1:25" s="1058" customFormat="1" ht="27" customHeight="1">
      <c r="A2" s="313"/>
      <c r="B2" s="313"/>
      <c r="C2" s="313"/>
      <c r="D2" s="313"/>
      <c r="E2" s="313"/>
      <c r="F2" s="313"/>
      <c r="G2" s="313"/>
      <c r="H2" s="313"/>
      <c r="I2" s="313"/>
      <c r="J2" s="313"/>
      <c r="K2" s="313"/>
      <c r="L2" s="313"/>
      <c r="M2" s="313"/>
      <c r="N2" s="313"/>
      <c r="O2" s="313"/>
      <c r="P2" s="313"/>
      <c r="Q2" s="313"/>
      <c r="R2" s="313"/>
      <c r="S2" s="313"/>
      <c r="T2" s="313"/>
      <c r="U2" s="313"/>
      <c r="V2" s="313"/>
      <c r="W2" s="313"/>
      <c r="X2" s="313"/>
      <c r="Y2" s="313"/>
    </row>
    <row r="3" spans="1:25" s="1058" customFormat="1" ht="23.25">
      <c r="A3" s="142" t="s">
        <v>891</v>
      </c>
      <c r="B3" s="313"/>
      <c r="C3" s="313"/>
      <c r="D3" s="313"/>
      <c r="E3" s="313"/>
      <c r="F3" s="313"/>
      <c r="G3" s="313"/>
      <c r="H3" s="313"/>
      <c r="I3" s="313"/>
      <c r="J3" s="313"/>
      <c r="K3" s="313"/>
      <c r="L3" s="313"/>
      <c r="M3" s="313"/>
      <c r="N3" s="313"/>
      <c r="O3" s="313"/>
      <c r="P3" s="313"/>
      <c r="Q3" s="313"/>
      <c r="R3" s="313"/>
      <c r="S3" s="313"/>
      <c r="T3" s="313"/>
      <c r="U3" s="313"/>
      <c r="V3" s="313"/>
      <c r="W3" s="313"/>
      <c r="X3" s="582" t="s">
        <v>979</v>
      </c>
      <c r="Y3" s="313"/>
    </row>
    <row r="4" spans="1:25" s="1058" customFormat="1" ht="5.25" customHeight="1" thickBot="1">
      <c r="A4" s="313"/>
      <c r="B4" s="313"/>
      <c r="C4" s="313"/>
      <c r="D4" s="313"/>
      <c r="E4" s="313"/>
      <c r="F4" s="313"/>
      <c r="G4" s="313"/>
      <c r="H4" s="313"/>
      <c r="I4" s="313"/>
      <c r="J4" s="313"/>
      <c r="K4" s="313"/>
      <c r="L4" s="313"/>
      <c r="M4" s="313"/>
      <c r="N4" s="313"/>
      <c r="O4" s="313"/>
      <c r="P4" s="234"/>
      <c r="Q4" s="313"/>
      <c r="R4" s="313"/>
      <c r="S4" s="313"/>
      <c r="T4" s="313"/>
      <c r="U4" s="313"/>
      <c r="V4" s="313"/>
      <c r="W4" s="313"/>
      <c r="X4" s="314"/>
      <c r="Y4" s="313"/>
    </row>
    <row r="5" spans="1:25" ht="15" customHeight="1">
      <c r="A5" s="1424" t="s">
        <v>341</v>
      </c>
      <c r="B5" s="1427" t="s">
        <v>371</v>
      </c>
      <c r="C5" s="1428"/>
      <c r="D5" s="1429"/>
      <c r="E5" s="1411" t="s">
        <v>478</v>
      </c>
      <c r="F5" s="1412"/>
      <c r="G5" s="1412"/>
      <c r="H5" s="1412"/>
      <c r="I5" s="1412"/>
      <c r="J5" s="1412"/>
      <c r="K5" s="1412"/>
      <c r="L5" s="1412"/>
      <c r="M5" s="1412"/>
      <c r="N5" s="1412"/>
      <c r="O5" s="1412"/>
      <c r="P5" s="1412"/>
      <c r="Q5" s="1412"/>
      <c r="R5" s="1412"/>
      <c r="S5" s="1412"/>
      <c r="T5" s="1412"/>
      <c r="U5" s="1412"/>
      <c r="V5" s="1412"/>
      <c r="W5" s="1412"/>
      <c r="X5" s="1413"/>
      <c r="Y5" s="313"/>
    </row>
    <row r="6" spans="1:25" ht="19.5" customHeight="1">
      <c r="A6" s="1425"/>
      <c r="B6" s="1430"/>
      <c r="C6" s="1431"/>
      <c r="D6" s="1432"/>
      <c r="E6" s="1414" t="s">
        <v>468</v>
      </c>
      <c r="F6" s="1415"/>
      <c r="G6" s="1415"/>
      <c r="H6" s="1416"/>
      <c r="I6" s="1414" t="s">
        <v>472</v>
      </c>
      <c r="J6" s="1415"/>
      <c r="K6" s="1415"/>
      <c r="L6" s="1416"/>
      <c r="M6" s="1414" t="s">
        <v>464</v>
      </c>
      <c r="N6" s="1415"/>
      <c r="O6" s="1415"/>
      <c r="P6" s="1416"/>
      <c r="Q6" s="1417" t="s">
        <v>462</v>
      </c>
      <c r="R6" s="1418"/>
      <c r="S6" s="1417" t="s">
        <v>363</v>
      </c>
      <c r="T6" s="1418"/>
      <c r="U6" s="1417" t="s">
        <v>465</v>
      </c>
      <c r="V6" s="1418"/>
      <c r="W6" s="1419" t="s">
        <v>461</v>
      </c>
      <c r="X6" s="1420"/>
      <c r="Y6" s="313"/>
    </row>
    <row r="7" spans="1:25" ht="19.5" customHeight="1">
      <c r="A7" s="1425"/>
      <c r="B7" s="1430"/>
      <c r="C7" s="1431"/>
      <c r="D7" s="1432"/>
      <c r="E7" s="1400" t="s">
        <v>463</v>
      </c>
      <c r="F7" s="1401"/>
      <c r="G7" s="1402" t="s">
        <v>471</v>
      </c>
      <c r="H7" s="1403"/>
      <c r="I7" s="1400" t="s">
        <v>868</v>
      </c>
      <c r="J7" s="1401"/>
      <c r="K7" s="1402" t="s">
        <v>473</v>
      </c>
      <c r="L7" s="1403"/>
      <c r="M7" s="1400" t="s">
        <v>967</v>
      </c>
      <c r="N7" s="1401"/>
      <c r="O7" s="1402" t="s">
        <v>474</v>
      </c>
      <c r="P7" s="1403"/>
      <c r="Q7" s="1414"/>
      <c r="R7" s="1416"/>
      <c r="S7" s="1414"/>
      <c r="T7" s="1416"/>
      <c r="U7" s="1414"/>
      <c r="V7" s="1416"/>
      <c r="W7" s="1421"/>
      <c r="X7" s="1422"/>
      <c r="Y7" s="313"/>
    </row>
    <row r="8" spans="1:25" s="9" customFormat="1" ht="18.75" customHeight="1">
      <c r="A8" s="1425"/>
      <c r="B8" s="1430"/>
      <c r="C8" s="1431"/>
      <c r="D8" s="1432"/>
      <c r="E8" s="339" t="s">
        <v>370</v>
      </c>
      <c r="F8" s="315" t="s">
        <v>565</v>
      </c>
      <c r="G8" s="340" t="s">
        <v>370</v>
      </c>
      <c r="H8" s="341" t="s">
        <v>565</v>
      </c>
      <c r="I8" s="339" t="s">
        <v>370</v>
      </c>
      <c r="J8" s="340" t="s">
        <v>565</v>
      </c>
      <c r="K8" s="340" t="s">
        <v>370</v>
      </c>
      <c r="L8" s="341" t="s">
        <v>565</v>
      </c>
      <c r="M8" s="339" t="s">
        <v>370</v>
      </c>
      <c r="N8" s="340" t="s">
        <v>565</v>
      </c>
      <c r="O8" s="340" t="s">
        <v>370</v>
      </c>
      <c r="P8" s="341" t="s">
        <v>565</v>
      </c>
      <c r="Q8" s="339" t="s">
        <v>370</v>
      </c>
      <c r="R8" s="341" t="s">
        <v>565</v>
      </c>
      <c r="S8" s="339" t="s">
        <v>370</v>
      </c>
      <c r="T8" s="341" t="s">
        <v>565</v>
      </c>
      <c r="U8" s="339" t="s">
        <v>370</v>
      </c>
      <c r="V8" s="341" t="s">
        <v>565</v>
      </c>
      <c r="W8" s="1059" t="s">
        <v>869</v>
      </c>
      <c r="X8" s="1060" t="s">
        <v>565</v>
      </c>
      <c r="Y8" s="320"/>
    </row>
    <row r="9" spans="1:25" s="9" customFormat="1" ht="18.75" customHeight="1" thickBot="1">
      <c r="A9" s="1426"/>
      <c r="B9" s="1433"/>
      <c r="C9" s="1434"/>
      <c r="D9" s="1435"/>
      <c r="E9" s="594">
        <v>1</v>
      </c>
      <c r="F9" s="595">
        <f>E9+1</f>
        <v>2</v>
      </c>
      <c r="G9" s="596">
        <f aca="true" t="shared" si="0" ref="G9:X9">F9+1</f>
        <v>3</v>
      </c>
      <c r="H9" s="597">
        <f t="shared" si="0"/>
        <v>4</v>
      </c>
      <c r="I9" s="595">
        <f t="shared" si="0"/>
        <v>5</v>
      </c>
      <c r="J9" s="596">
        <f t="shared" si="0"/>
        <v>6</v>
      </c>
      <c r="K9" s="596">
        <f t="shared" si="0"/>
        <v>7</v>
      </c>
      <c r="L9" s="598">
        <f t="shared" si="0"/>
        <v>8</v>
      </c>
      <c r="M9" s="594">
        <f t="shared" si="0"/>
        <v>9</v>
      </c>
      <c r="N9" s="596">
        <f t="shared" si="0"/>
        <v>10</v>
      </c>
      <c r="O9" s="596">
        <f t="shared" si="0"/>
        <v>11</v>
      </c>
      <c r="P9" s="597">
        <f t="shared" si="0"/>
        <v>12</v>
      </c>
      <c r="Q9" s="594">
        <f t="shared" si="0"/>
        <v>13</v>
      </c>
      <c r="R9" s="597">
        <f t="shared" si="0"/>
        <v>14</v>
      </c>
      <c r="S9" s="595">
        <f t="shared" si="0"/>
        <v>15</v>
      </c>
      <c r="T9" s="598">
        <f t="shared" si="0"/>
        <v>16</v>
      </c>
      <c r="U9" s="594">
        <f t="shared" si="0"/>
        <v>17</v>
      </c>
      <c r="V9" s="597">
        <f t="shared" si="0"/>
        <v>18</v>
      </c>
      <c r="W9" s="599">
        <f t="shared" si="0"/>
        <v>19</v>
      </c>
      <c r="X9" s="600">
        <f t="shared" si="0"/>
        <v>20</v>
      </c>
      <c r="Y9" s="320"/>
    </row>
    <row r="10" spans="1:26" ht="15" customHeight="1">
      <c r="A10" s="321">
        <v>1</v>
      </c>
      <c r="B10" s="1378" t="s">
        <v>470</v>
      </c>
      <c r="C10" s="1405" t="s">
        <v>460</v>
      </c>
      <c r="D10" s="1406"/>
      <c r="E10" s="1029">
        <v>1477350.9240000003</v>
      </c>
      <c r="F10" s="1030">
        <v>33712.513</v>
      </c>
      <c r="G10" s="1030">
        <v>428981.082</v>
      </c>
      <c r="H10" s="1031">
        <v>2716.9680000000003</v>
      </c>
      <c r="I10" s="1029">
        <v>162141.60199999978</v>
      </c>
      <c r="J10" s="1030">
        <v>10739.792</v>
      </c>
      <c r="K10" s="1030">
        <v>6785.611</v>
      </c>
      <c r="L10" s="1032">
        <v>613.6</v>
      </c>
      <c r="M10" s="1033">
        <v>51971.983</v>
      </c>
      <c r="N10" s="1030">
        <v>13511.551</v>
      </c>
      <c r="O10" s="1030">
        <v>22849.819</v>
      </c>
      <c r="P10" s="1031">
        <v>35.55</v>
      </c>
      <c r="Q10" s="1033">
        <v>306</v>
      </c>
      <c r="R10" s="1031">
        <v>0</v>
      </c>
      <c r="S10" s="1029">
        <v>11621.798999999999</v>
      </c>
      <c r="T10" s="1032">
        <v>1870.147</v>
      </c>
      <c r="U10" s="1033">
        <v>327971.689</v>
      </c>
      <c r="V10" s="1031">
        <v>39057.71</v>
      </c>
      <c r="W10" s="1061">
        <f>E10+G10+I10+K10+M10+O10+Q10+S10+U10</f>
        <v>2489980.5090000005</v>
      </c>
      <c r="X10" s="1062">
        <f aca="true" t="shared" si="1" ref="W10:X14">F10+H10+J10+L10+N10+P10+R10+T10+V10</f>
        <v>102257.831</v>
      </c>
      <c r="Y10" s="1024"/>
      <c r="Z10" s="1025"/>
    </row>
    <row r="11" spans="1:27" ht="15" customHeight="1">
      <c r="A11" s="321">
        <v>2</v>
      </c>
      <c r="B11" s="1404"/>
      <c r="C11" s="1407" t="s">
        <v>373</v>
      </c>
      <c r="D11" s="1408"/>
      <c r="E11" s="1034">
        <v>64376.516999999985</v>
      </c>
      <c r="F11" s="1035">
        <v>13247.582</v>
      </c>
      <c r="G11" s="1035">
        <v>128231.301</v>
      </c>
      <c r="H11" s="1036">
        <v>6879.7390000000005</v>
      </c>
      <c r="I11" s="1034">
        <v>217689.06600000002</v>
      </c>
      <c r="J11" s="1035">
        <v>20292.047</v>
      </c>
      <c r="K11" s="1035">
        <v>11485.343</v>
      </c>
      <c r="L11" s="1037">
        <v>374.618</v>
      </c>
      <c r="M11" s="1038">
        <v>22247.847999999998</v>
      </c>
      <c r="N11" s="1035">
        <v>6203.342</v>
      </c>
      <c r="O11" s="1035">
        <v>27045.462</v>
      </c>
      <c r="P11" s="1036">
        <v>770.3240000000001</v>
      </c>
      <c r="Q11" s="1038">
        <v>0</v>
      </c>
      <c r="R11" s="1036">
        <v>0</v>
      </c>
      <c r="S11" s="1034">
        <v>1418.689</v>
      </c>
      <c r="T11" s="1037">
        <v>388.27</v>
      </c>
      <c r="U11" s="1038">
        <v>29630.936</v>
      </c>
      <c r="V11" s="1036">
        <v>2997.4299999999994</v>
      </c>
      <c r="W11" s="1063">
        <f t="shared" si="1"/>
        <v>502125.162</v>
      </c>
      <c r="X11" s="1064">
        <f t="shared" si="1"/>
        <v>51153.352</v>
      </c>
      <c r="Y11" s="1024"/>
      <c r="Z11" s="1025"/>
      <c r="AA11" s="1023"/>
    </row>
    <row r="12" spans="1:26" ht="15" customHeight="1">
      <c r="A12" s="322">
        <v>3</v>
      </c>
      <c r="B12" s="1404"/>
      <c r="C12" s="1409" t="s">
        <v>345</v>
      </c>
      <c r="D12" s="1410"/>
      <c r="E12" s="1034">
        <v>774516.9660000005</v>
      </c>
      <c r="F12" s="1035">
        <v>66721.223</v>
      </c>
      <c r="G12" s="1035">
        <v>142196.236</v>
      </c>
      <c r="H12" s="1036">
        <v>21962.128</v>
      </c>
      <c r="I12" s="1034">
        <v>50907.90299999858</v>
      </c>
      <c r="J12" s="1035">
        <v>27607.255</v>
      </c>
      <c r="K12" s="1035">
        <v>2170.642</v>
      </c>
      <c r="L12" s="1037">
        <v>1912.381</v>
      </c>
      <c r="M12" s="1038">
        <v>27154.164000000004</v>
      </c>
      <c r="N12" s="1035">
        <v>20595.278</v>
      </c>
      <c r="O12" s="1035">
        <v>23147.804</v>
      </c>
      <c r="P12" s="1036">
        <v>5069.651</v>
      </c>
      <c r="Q12" s="1038">
        <v>371</v>
      </c>
      <c r="R12" s="1036">
        <v>0</v>
      </c>
      <c r="S12" s="1034">
        <v>41218.773</v>
      </c>
      <c r="T12" s="1037">
        <v>9045.597</v>
      </c>
      <c r="U12" s="1038">
        <v>174437.59</v>
      </c>
      <c r="V12" s="1036">
        <v>27223.476</v>
      </c>
      <c r="W12" s="1063">
        <f t="shared" si="1"/>
        <v>1236121.077999999</v>
      </c>
      <c r="X12" s="1064">
        <f t="shared" si="1"/>
        <v>180136.989</v>
      </c>
      <c r="Y12" s="1024"/>
      <c r="Z12" s="1026"/>
    </row>
    <row r="13" spans="1:26" ht="15" customHeight="1">
      <c r="A13" s="322">
        <v>4</v>
      </c>
      <c r="B13" s="1384" t="s">
        <v>372</v>
      </c>
      <c r="C13" s="1385"/>
      <c r="D13" s="1386"/>
      <c r="E13" s="1034">
        <v>115874.348</v>
      </c>
      <c r="F13" s="1035">
        <v>1564.756</v>
      </c>
      <c r="G13" s="1035">
        <v>0</v>
      </c>
      <c r="H13" s="1036">
        <v>0</v>
      </c>
      <c r="I13" s="1034">
        <v>0</v>
      </c>
      <c r="J13" s="1035">
        <v>0</v>
      </c>
      <c r="K13" s="1035">
        <v>0</v>
      </c>
      <c r="L13" s="1037">
        <v>0</v>
      </c>
      <c r="M13" s="1038">
        <v>0</v>
      </c>
      <c r="N13" s="1035">
        <v>0</v>
      </c>
      <c r="O13" s="1035">
        <v>0</v>
      </c>
      <c r="P13" s="1036">
        <v>0</v>
      </c>
      <c r="Q13" s="1038">
        <v>0</v>
      </c>
      <c r="R13" s="1036">
        <v>0</v>
      </c>
      <c r="S13" s="1034">
        <v>8678.334</v>
      </c>
      <c r="T13" s="1037">
        <v>600.935</v>
      </c>
      <c r="U13" s="1038">
        <v>0</v>
      </c>
      <c r="V13" s="1036">
        <v>0</v>
      </c>
      <c r="W13" s="1063">
        <f t="shared" si="1"/>
        <v>124552.682</v>
      </c>
      <c r="X13" s="1064">
        <f t="shared" si="1"/>
        <v>2165.691</v>
      </c>
      <c r="Y13" s="1024"/>
      <c r="Z13" s="1026"/>
    </row>
    <row r="14" spans="1:26" ht="15" customHeight="1" thickBot="1">
      <c r="A14" s="323">
        <v>5</v>
      </c>
      <c r="B14" s="1387" t="s">
        <v>469</v>
      </c>
      <c r="C14" s="1388"/>
      <c r="D14" s="1389"/>
      <c r="E14" s="1034">
        <v>0</v>
      </c>
      <c r="F14" s="1039">
        <v>0</v>
      </c>
      <c r="G14" s="1039">
        <v>0</v>
      </c>
      <c r="H14" s="1040">
        <v>0</v>
      </c>
      <c r="I14" s="1041">
        <v>0</v>
      </c>
      <c r="J14" s="1042">
        <v>0</v>
      </c>
      <c r="K14" s="1042">
        <v>0</v>
      </c>
      <c r="L14" s="1043">
        <v>0</v>
      </c>
      <c r="M14" s="1044">
        <v>0</v>
      </c>
      <c r="N14" s="1039">
        <v>0</v>
      </c>
      <c r="O14" s="1039">
        <v>0</v>
      </c>
      <c r="P14" s="1040">
        <v>0</v>
      </c>
      <c r="Q14" s="1044">
        <v>0</v>
      </c>
      <c r="R14" s="1040">
        <v>0</v>
      </c>
      <c r="S14" s="1041">
        <v>0</v>
      </c>
      <c r="T14" s="1043">
        <v>0</v>
      </c>
      <c r="U14" s="1044">
        <v>0</v>
      </c>
      <c r="V14" s="1040">
        <v>0</v>
      </c>
      <c r="W14" s="1065">
        <f t="shared" si="1"/>
        <v>0</v>
      </c>
      <c r="X14" s="1066">
        <f t="shared" si="1"/>
        <v>0</v>
      </c>
      <c r="Y14" s="1024"/>
      <c r="Z14" s="1026"/>
    </row>
    <row r="15" spans="1:27" s="334" customFormat="1" ht="15" customHeight="1" thickBot="1">
      <c r="A15" s="324">
        <v>6</v>
      </c>
      <c r="B15" s="1390" t="s">
        <v>461</v>
      </c>
      <c r="C15" s="1391"/>
      <c r="D15" s="1392"/>
      <c r="E15" s="325">
        <f aca="true" t="shared" si="2" ref="E15:X15">SUM(E10:E14)</f>
        <v>2432118.755000001</v>
      </c>
      <c r="F15" s="326">
        <f t="shared" si="2"/>
        <v>115246.074</v>
      </c>
      <c r="G15" s="327">
        <f t="shared" si="2"/>
        <v>699408.6190000001</v>
      </c>
      <c r="H15" s="328">
        <f t="shared" si="2"/>
        <v>31558.835</v>
      </c>
      <c r="I15" s="325">
        <f t="shared" si="2"/>
        <v>430738.5709999984</v>
      </c>
      <c r="J15" s="327">
        <f t="shared" si="2"/>
        <v>58639.094</v>
      </c>
      <c r="K15" s="327">
        <f t="shared" si="2"/>
        <v>20441.596</v>
      </c>
      <c r="L15" s="328">
        <f t="shared" si="2"/>
        <v>2900.599</v>
      </c>
      <c r="M15" s="325">
        <f t="shared" si="2"/>
        <v>101373.99500000001</v>
      </c>
      <c r="N15" s="327">
        <f t="shared" si="2"/>
        <v>40310.171</v>
      </c>
      <c r="O15" s="327">
        <f t="shared" si="2"/>
        <v>73043.085</v>
      </c>
      <c r="P15" s="328">
        <f t="shared" si="2"/>
        <v>5875.525</v>
      </c>
      <c r="Q15" s="329">
        <f t="shared" si="2"/>
        <v>677</v>
      </c>
      <c r="R15" s="330">
        <f t="shared" si="2"/>
        <v>0</v>
      </c>
      <c r="S15" s="329">
        <f t="shared" si="2"/>
        <v>62937.595</v>
      </c>
      <c r="T15" s="330">
        <f t="shared" si="2"/>
        <v>11904.948999999999</v>
      </c>
      <c r="U15" s="331">
        <f t="shared" si="2"/>
        <v>532040.215</v>
      </c>
      <c r="V15" s="332">
        <f t="shared" si="2"/>
        <v>69278.616</v>
      </c>
      <c r="W15" s="361">
        <f t="shared" si="2"/>
        <v>4352779.431</v>
      </c>
      <c r="X15" s="362">
        <f t="shared" si="2"/>
        <v>335713.863</v>
      </c>
      <c r="Y15" s="1027"/>
      <c r="Z15" s="1025"/>
      <c r="AA15" s="1028"/>
    </row>
    <row r="16" spans="1:25" s="1058" customFormat="1" ht="42" customHeight="1">
      <c r="A16" s="313"/>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row>
    <row r="17" spans="1:25" ht="23.25">
      <c r="A17" s="142" t="s">
        <v>892</v>
      </c>
      <c r="B17" s="336"/>
      <c r="C17" s="336"/>
      <c r="D17" s="336"/>
      <c r="E17" s="336"/>
      <c r="F17" s="336"/>
      <c r="G17" s="336"/>
      <c r="H17" s="336"/>
      <c r="I17" s="336"/>
      <c r="J17" s="336"/>
      <c r="K17" s="336"/>
      <c r="L17" s="336"/>
      <c r="M17" s="582" t="s">
        <v>979</v>
      </c>
      <c r="N17" s="336"/>
      <c r="O17" s="336"/>
      <c r="P17" s="336"/>
      <c r="Q17" s="336"/>
      <c r="R17" s="336"/>
      <c r="S17" s="336"/>
      <c r="T17" s="143"/>
      <c r="U17" s="143"/>
      <c r="V17" s="143"/>
      <c r="W17" s="143"/>
      <c r="X17" s="143"/>
      <c r="Y17" s="143"/>
    </row>
    <row r="18" spans="1:25" ht="5.25" customHeight="1" thickBot="1">
      <c r="A18" s="338"/>
      <c r="B18" s="336"/>
      <c r="C18" s="336"/>
      <c r="D18" s="336"/>
      <c r="E18" s="336"/>
      <c r="F18" s="336"/>
      <c r="G18" s="336"/>
      <c r="H18" s="336"/>
      <c r="I18" s="336"/>
      <c r="J18" s="336"/>
      <c r="K18" s="336"/>
      <c r="L18" s="336"/>
      <c r="M18" s="337"/>
      <c r="N18" s="313"/>
      <c r="O18" s="313"/>
      <c r="P18" s="313"/>
      <c r="Q18" s="313"/>
      <c r="R18" s="313"/>
      <c r="S18" s="313"/>
      <c r="T18" s="313"/>
      <c r="U18" s="143"/>
      <c r="V18" s="143"/>
      <c r="W18" s="143"/>
      <c r="X18" s="143"/>
      <c r="Y18" s="143"/>
    </row>
    <row r="19" spans="1:25" ht="15">
      <c r="A19" s="1393" t="s">
        <v>341</v>
      </c>
      <c r="B19" s="1396" t="s">
        <v>371</v>
      </c>
      <c r="C19" s="1396"/>
      <c r="D19" s="1396"/>
      <c r="E19" s="1399" t="s">
        <v>475</v>
      </c>
      <c r="F19" s="1374"/>
      <c r="G19" s="1375"/>
      <c r="H19" s="1371" t="s">
        <v>477</v>
      </c>
      <c r="I19" s="1372"/>
      <c r="J19" s="1373"/>
      <c r="K19" s="1374" t="s">
        <v>461</v>
      </c>
      <c r="L19" s="1374"/>
      <c r="M19" s="1375"/>
      <c r="N19" s="313"/>
      <c r="O19" s="1376" t="s">
        <v>870</v>
      </c>
      <c r="P19" s="1376"/>
      <c r="Q19" s="1376"/>
      <c r="R19" s="1376"/>
      <c r="S19" s="1376"/>
      <c r="T19" s="1376"/>
      <c r="U19" s="1376"/>
      <c r="V19" s="1376"/>
      <c r="W19" s="1376"/>
      <c r="X19" s="1376"/>
      <c r="Y19" s="143"/>
    </row>
    <row r="20" spans="1:25" ht="38.25">
      <c r="A20" s="1394"/>
      <c r="B20" s="1397"/>
      <c r="C20" s="1397"/>
      <c r="D20" s="1397"/>
      <c r="E20" s="339" t="s">
        <v>871</v>
      </c>
      <c r="F20" s="340" t="s">
        <v>476</v>
      </c>
      <c r="G20" s="341" t="s">
        <v>467</v>
      </c>
      <c r="H20" s="339" t="s">
        <v>466</v>
      </c>
      <c r="I20" s="340" t="s">
        <v>476</v>
      </c>
      <c r="J20" s="341" t="s">
        <v>467</v>
      </c>
      <c r="K20" s="315" t="s">
        <v>466</v>
      </c>
      <c r="L20" s="299" t="s">
        <v>476</v>
      </c>
      <c r="M20" s="341" t="s">
        <v>467</v>
      </c>
      <c r="N20" s="313"/>
      <c r="O20" s="1376"/>
      <c r="P20" s="1376"/>
      <c r="Q20" s="1376"/>
      <c r="R20" s="1376"/>
      <c r="S20" s="1376"/>
      <c r="T20" s="1376"/>
      <c r="U20" s="1376"/>
      <c r="V20" s="1376"/>
      <c r="W20" s="1376"/>
      <c r="X20" s="1376"/>
      <c r="Y20" s="313"/>
    </row>
    <row r="21" spans="1:25" s="9" customFormat="1" ht="25.5" customHeight="1" thickBot="1">
      <c r="A21" s="1395"/>
      <c r="B21" s="1398"/>
      <c r="C21" s="1398"/>
      <c r="D21" s="1398"/>
      <c r="E21" s="316">
        <v>1</v>
      </c>
      <c r="F21" s="318">
        <v>2</v>
      </c>
      <c r="G21" s="319" t="s">
        <v>595</v>
      </c>
      <c r="H21" s="316">
        <v>4</v>
      </c>
      <c r="I21" s="318">
        <v>5</v>
      </c>
      <c r="J21" s="319">
        <v>6</v>
      </c>
      <c r="K21" s="317">
        <v>7</v>
      </c>
      <c r="L21" s="342">
        <v>8</v>
      </c>
      <c r="M21" s="319" t="s">
        <v>596</v>
      </c>
      <c r="N21" s="320"/>
      <c r="O21" s="313"/>
      <c r="P21" s="313"/>
      <c r="Q21" s="313"/>
      <c r="R21" s="313"/>
      <c r="S21" s="320"/>
      <c r="T21" s="320"/>
      <c r="U21" s="320"/>
      <c r="V21" s="320"/>
      <c r="W21" s="320"/>
      <c r="X21" s="320"/>
      <c r="Y21" s="320"/>
    </row>
    <row r="22" spans="1:25" ht="13.5" customHeight="1">
      <c r="A22" s="343">
        <v>1</v>
      </c>
      <c r="B22" s="1363" t="s">
        <v>470</v>
      </c>
      <c r="C22" s="1379" t="s">
        <v>872</v>
      </c>
      <c r="D22" s="344" t="s">
        <v>455</v>
      </c>
      <c r="E22" s="1045">
        <v>413.203</v>
      </c>
      <c r="F22" s="1046">
        <v>413344.30100000004</v>
      </c>
      <c r="G22" s="1047">
        <f aca="true" t="shared" si="3" ref="G22:G32">IF(E22=0,0,F22/12/E22)</f>
        <v>83.3618304239482</v>
      </c>
      <c r="H22" s="1048">
        <v>106.43</v>
      </c>
      <c r="I22" s="1049">
        <v>107199.21799999992</v>
      </c>
      <c r="J22" s="1067" t="s">
        <v>873</v>
      </c>
      <c r="K22" s="1068">
        <f aca="true" t="shared" si="4" ref="K22:L32">E22+H22</f>
        <v>519.633</v>
      </c>
      <c r="L22" s="1069">
        <f t="shared" si="4"/>
        <v>520543.519</v>
      </c>
      <c r="M22" s="345">
        <f aca="true" t="shared" si="5" ref="M22:M33">IF(K22=0,0,L22/12/K22)</f>
        <v>83.4793528958579</v>
      </c>
      <c r="O22" s="313"/>
      <c r="P22" s="335"/>
      <c r="Q22" s="335"/>
      <c r="R22" s="313"/>
      <c r="S22" s="313"/>
      <c r="T22" s="313"/>
      <c r="U22" s="313"/>
      <c r="V22" s="313"/>
      <c r="W22" s="313"/>
      <c r="X22" s="313"/>
      <c r="Y22" s="313"/>
    </row>
    <row r="23" spans="1:25" ht="13.5" customHeight="1">
      <c r="A23" s="343">
        <v>2</v>
      </c>
      <c r="B23" s="1377"/>
      <c r="C23" s="1379"/>
      <c r="D23" s="344" t="s">
        <v>456</v>
      </c>
      <c r="E23" s="1045">
        <v>677.311</v>
      </c>
      <c r="F23" s="1046">
        <v>469955.14</v>
      </c>
      <c r="G23" s="1047">
        <f t="shared" si="3"/>
        <v>57.8211904624808</v>
      </c>
      <c r="H23" s="1050">
        <v>145.83800000000002</v>
      </c>
      <c r="I23" s="1035">
        <v>180545.174</v>
      </c>
      <c r="J23" s="1067" t="s">
        <v>873</v>
      </c>
      <c r="K23" s="1070">
        <f t="shared" si="4"/>
        <v>823.1490000000001</v>
      </c>
      <c r="L23" s="1071">
        <f t="shared" si="4"/>
        <v>650500.314</v>
      </c>
      <c r="M23" s="345">
        <f t="shared" si="5"/>
        <v>65.85485677562627</v>
      </c>
      <c r="N23" s="313"/>
      <c r="O23" s="313"/>
      <c r="P23" s="335"/>
      <c r="Q23" s="335"/>
      <c r="R23" s="313"/>
      <c r="S23" s="313"/>
      <c r="T23" s="313"/>
      <c r="U23" s="313"/>
      <c r="V23" s="313"/>
      <c r="W23" s="313"/>
      <c r="X23" s="313"/>
      <c r="Y23" s="313"/>
    </row>
    <row r="24" spans="1:25" ht="14.25" customHeight="1">
      <c r="A24" s="346">
        <v>3</v>
      </c>
      <c r="B24" s="1377"/>
      <c r="C24" s="1379"/>
      <c r="D24" s="347" t="s">
        <v>457</v>
      </c>
      <c r="E24" s="1051">
        <v>1391.76</v>
      </c>
      <c r="F24" s="1052">
        <v>723412.7820000001</v>
      </c>
      <c r="G24" s="1053">
        <f t="shared" si="3"/>
        <v>43.31522568546302</v>
      </c>
      <c r="H24" s="1050">
        <v>280.56700000000006</v>
      </c>
      <c r="I24" s="1035">
        <v>195730.37799999994</v>
      </c>
      <c r="J24" s="1072" t="s">
        <v>873</v>
      </c>
      <c r="K24" s="1070">
        <f t="shared" si="4"/>
        <v>1672.327</v>
      </c>
      <c r="L24" s="1071">
        <f t="shared" si="4"/>
        <v>919143.16</v>
      </c>
      <c r="M24" s="348">
        <f t="shared" si="5"/>
        <v>45.80160658372037</v>
      </c>
      <c r="N24" s="313"/>
      <c r="O24" s="313"/>
      <c r="P24" s="335"/>
      <c r="Q24" s="335"/>
      <c r="R24" s="313"/>
      <c r="S24" s="313"/>
      <c r="T24" s="313"/>
      <c r="U24" s="313"/>
      <c r="V24" s="313"/>
      <c r="W24" s="313"/>
      <c r="X24" s="313"/>
      <c r="Y24" s="313"/>
    </row>
    <row r="25" spans="1:25" ht="15" customHeight="1">
      <c r="A25" s="346">
        <v>4</v>
      </c>
      <c r="B25" s="1377"/>
      <c r="C25" s="1379"/>
      <c r="D25" s="347" t="s">
        <v>458</v>
      </c>
      <c r="E25" s="1051">
        <v>247.412</v>
      </c>
      <c r="F25" s="1052">
        <v>97146.01300000002</v>
      </c>
      <c r="G25" s="1053">
        <f t="shared" si="3"/>
        <v>32.72072932328802</v>
      </c>
      <c r="H25" s="1050">
        <v>53.459999999999994</v>
      </c>
      <c r="I25" s="1035">
        <v>32927.21000000001</v>
      </c>
      <c r="J25" s="1072" t="s">
        <v>873</v>
      </c>
      <c r="K25" s="1070">
        <f t="shared" si="4"/>
        <v>300.872</v>
      </c>
      <c r="L25" s="1071">
        <f t="shared" si="4"/>
        <v>130073.22300000003</v>
      </c>
      <c r="M25" s="348">
        <f t="shared" si="5"/>
        <v>36.02673312903827</v>
      </c>
      <c r="N25" s="313"/>
      <c r="O25" s="313"/>
      <c r="P25" s="313"/>
      <c r="Q25" s="335"/>
      <c r="R25" s="313"/>
      <c r="S25" s="313"/>
      <c r="T25" s="313"/>
      <c r="U25" s="313"/>
      <c r="V25" s="313"/>
      <c r="W25" s="313"/>
      <c r="X25" s="313"/>
      <c r="Y25" s="313"/>
    </row>
    <row r="26" spans="1:25" ht="15" customHeight="1">
      <c r="A26" s="346">
        <v>5</v>
      </c>
      <c r="B26" s="1377"/>
      <c r="C26" s="1379"/>
      <c r="D26" s="347" t="s">
        <v>459</v>
      </c>
      <c r="E26" s="1051">
        <v>293.63599999999997</v>
      </c>
      <c r="F26" s="1052">
        <v>124224.43200000002</v>
      </c>
      <c r="G26" s="1053">
        <f t="shared" si="3"/>
        <v>35.2546554237219</v>
      </c>
      <c r="H26" s="1050">
        <v>69.584</v>
      </c>
      <c r="I26" s="1035">
        <v>46300.71799999999</v>
      </c>
      <c r="J26" s="1072" t="s">
        <v>873</v>
      </c>
      <c r="K26" s="1070">
        <f t="shared" si="4"/>
        <v>363.21999999999997</v>
      </c>
      <c r="L26" s="1071">
        <f t="shared" si="4"/>
        <v>170525.15000000002</v>
      </c>
      <c r="M26" s="348">
        <f t="shared" si="5"/>
        <v>39.12347658902778</v>
      </c>
      <c r="N26" s="313"/>
      <c r="O26" s="313"/>
      <c r="P26" s="313"/>
      <c r="Q26" s="335"/>
      <c r="R26" s="313"/>
      <c r="S26" s="313"/>
      <c r="T26" s="313"/>
      <c r="U26" s="313"/>
      <c r="V26" s="313"/>
      <c r="W26" s="313"/>
      <c r="X26" s="313"/>
      <c r="Y26" s="313"/>
    </row>
    <row r="27" spans="1:25" ht="15" customHeight="1">
      <c r="A27" s="346">
        <v>6</v>
      </c>
      <c r="B27" s="1377"/>
      <c r="C27" s="1379"/>
      <c r="D27" s="347" t="s">
        <v>874</v>
      </c>
      <c r="E27" s="1051">
        <v>117.46900000000001</v>
      </c>
      <c r="F27" s="1052">
        <v>78249.338</v>
      </c>
      <c r="G27" s="1053">
        <f t="shared" si="3"/>
        <v>55.510629754800554</v>
      </c>
      <c r="H27" s="1050">
        <v>39.196</v>
      </c>
      <c r="I27" s="1035">
        <v>20945.805</v>
      </c>
      <c r="J27" s="1072" t="s">
        <v>873</v>
      </c>
      <c r="K27" s="1070">
        <f t="shared" si="4"/>
        <v>156.66500000000002</v>
      </c>
      <c r="L27" s="1071">
        <f t="shared" si="4"/>
        <v>99195.14300000001</v>
      </c>
      <c r="M27" s="348">
        <f t="shared" si="5"/>
        <v>52.76393525463037</v>
      </c>
      <c r="N27" s="349"/>
      <c r="O27" s="313"/>
      <c r="P27" s="313"/>
      <c r="Q27" s="335"/>
      <c r="R27" s="313"/>
      <c r="S27" s="313"/>
      <c r="T27" s="313"/>
      <c r="U27" s="313"/>
      <c r="V27" s="313"/>
      <c r="W27" s="313"/>
      <c r="X27" s="313"/>
      <c r="Y27" s="313"/>
    </row>
    <row r="28" spans="1:25" ht="15" customHeight="1">
      <c r="A28" s="346">
        <v>7</v>
      </c>
      <c r="B28" s="1377"/>
      <c r="C28" s="1380"/>
      <c r="D28" s="371" t="s">
        <v>461</v>
      </c>
      <c r="E28" s="1054">
        <f>SUM(E22:E27)</f>
        <v>3140.791</v>
      </c>
      <c r="F28" s="1055">
        <f>SUM(F22:F27)</f>
        <v>1906332.0060000003</v>
      </c>
      <c r="G28" s="1056">
        <f t="shared" si="3"/>
        <v>50.579933685495156</v>
      </c>
      <c r="H28" s="1054">
        <f>SUM(H22:H27)</f>
        <v>695.0750000000002</v>
      </c>
      <c r="I28" s="1055">
        <f>SUM(I22:I27)</f>
        <v>583648.5029999999</v>
      </c>
      <c r="J28" s="1073" t="s">
        <v>873</v>
      </c>
      <c r="K28" s="1070">
        <f t="shared" si="4"/>
        <v>3835.8660000000004</v>
      </c>
      <c r="L28" s="1071">
        <f t="shared" si="4"/>
        <v>2489980.509</v>
      </c>
      <c r="M28" s="372">
        <f t="shared" si="5"/>
        <v>54.09427121541784</v>
      </c>
      <c r="N28" s="350"/>
      <c r="O28" s="313"/>
      <c r="P28" s="313"/>
      <c r="Q28" s="335"/>
      <c r="R28" s="313"/>
      <c r="S28" s="313"/>
      <c r="T28" s="313"/>
      <c r="U28" s="313"/>
      <c r="V28" s="313"/>
      <c r="W28" s="313"/>
      <c r="X28" s="313"/>
      <c r="Y28" s="313"/>
    </row>
    <row r="29" spans="1:25" ht="15" customHeight="1">
      <c r="A29" s="346">
        <v>8</v>
      </c>
      <c r="B29" s="1377"/>
      <c r="C29" s="1381" t="s">
        <v>875</v>
      </c>
      <c r="D29" s="1368"/>
      <c r="E29" s="1038">
        <v>401.376</v>
      </c>
      <c r="F29" s="1035">
        <v>192607.818</v>
      </c>
      <c r="G29" s="1053">
        <f t="shared" si="3"/>
        <v>39.9890663617157</v>
      </c>
      <c r="H29" s="1050">
        <v>647.685</v>
      </c>
      <c r="I29" s="1035">
        <v>309517.34400000004</v>
      </c>
      <c r="J29" s="1072" t="s">
        <v>873</v>
      </c>
      <c r="K29" s="1070">
        <f>E29+H29</f>
        <v>1049.061</v>
      </c>
      <c r="L29" s="1071">
        <f t="shared" si="4"/>
        <v>502125.162</v>
      </c>
      <c r="M29" s="348">
        <f t="shared" si="5"/>
        <v>39.886873594576485</v>
      </c>
      <c r="N29" s="350"/>
      <c r="O29" s="313"/>
      <c r="P29" s="335"/>
      <c r="Q29" s="335"/>
      <c r="R29" s="313"/>
      <c r="S29" s="313"/>
      <c r="T29" s="313"/>
      <c r="U29" s="313"/>
      <c r="V29" s="313"/>
      <c r="W29" s="313"/>
      <c r="X29" s="313"/>
      <c r="Y29" s="313"/>
    </row>
    <row r="30" spans="1:25" ht="15" customHeight="1">
      <c r="A30" s="346">
        <v>9</v>
      </c>
      <c r="B30" s="1378"/>
      <c r="C30" s="1382" t="s">
        <v>876</v>
      </c>
      <c r="D30" s="1383"/>
      <c r="E30" s="1038">
        <v>2432.446</v>
      </c>
      <c r="F30" s="1035">
        <v>916713.202</v>
      </c>
      <c r="G30" s="1053">
        <f t="shared" si="3"/>
        <v>31.4057400794646</v>
      </c>
      <c r="H30" s="1050">
        <v>696.0159999999987</v>
      </c>
      <c r="I30" s="1035">
        <v>316435.0990000002</v>
      </c>
      <c r="J30" s="1072" t="s">
        <v>873</v>
      </c>
      <c r="K30" s="1070">
        <f t="shared" si="4"/>
        <v>3128.4619999999986</v>
      </c>
      <c r="L30" s="1071">
        <f t="shared" si="4"/>
        <v>1233148.3010000002</v>
      </c>
      <c r="M30" s="348">
        <f t="shared" si="5"/>
        <v>32.84756484709315</v>
      </c>
      <c r="N30" s="313"/>
      <c r="O30" s="313"/>
      <c r="P30" s="313"/>
      <c r="Q30" s="335"/>
      <c r="R30" s="313"/>
      <c r="S30" s="313"/>
      <c r="T30" s="313"/>
      <c r="U30" s="313"/>
      <c r="V30" s="313"/>
      <c r="W30" s="313"/>
      <c r="X30" s="313"/>
      <c r="Y30" s="313"/>
    </row>
    <row r="31" spans="1:25" ht="15" customHeight="1">
      <c r="A31" s="346">
        <v>10</v>
      </c>
      <c r="B31" s="1368" t="s">
        <v>372</v>
      </c>
      <c r="C31" s="1368"/>
      <c r="D31" s="1368"/>
      <c r="E31" s="1038">
        <v>405.187</v>
      </c>
      <c r="F31" s="1035">
        <v>115874.348</v>
      </c>
      <c r="G31" s="1053">
        <f t="shared" si="3"/>
        <v>23.83145477684789</v>
      </c>
      <c r="H31" s="1050">
        <v>25.786</v>
      </c>
      <c r="I31" s="1035">
        <v>11651.111</v>
      </c>
      <c r="J31" s="1072" t="s">
        <v>873</v>
      </c>
      <c r="K31" s="1070">
        <f t="shared" si="4"/>
        <v>430.973</v>
      </c>
      <c r="L31" s="1071">
        <f t="shared" si="4"/>
        <v>127525.459</v>
      </c>
      <c r="M31" s="348">
        <f t="shared" si="5"/>
        <v>24.658439353122663</v>
      </c>
      <c r="N31" s="313"/>
      <c r="V31" s="313"/>
      <c r="W31" s="313"/>
      <c r="X31" s="313"/>
      <c r="Y31" s="313"/>
    </row>
    <row r="32" spans="1:25" ht="15" customHeight="1" thickBot="1">
      <c r="A32" s="351">
        <v>11</v>
      </c>
      <c r="B32" s="1369" t="s">
        <v>469</v>
      </c>
      <c r="C32" s="1369"/>
      <c r="D32" s="1369"/>
      <c r="E32" s="1044">
        <v>0</v>
      </c>
      <c r="F32" s="1039">
        <v>0</v>
      </c>
      <c r="G32" s="1053">
        <f t="shared" si="3"/>
        <v>0</v>
      </c>
      <c r="H32" s="1057">
        <v>0</v>
      </c>
      <c r="I32" s="1039">
        <v>0</v>
      </c>
      <c r="J32" s="1074" t="s">
        <v>873</v>
      </c>
      <c r="K32" s="1075">
        <f t="shared" si="4"/>
        <v>0</v>
      </c>
      <c r="L32" s="1076">
        <f t="shared" si="4"/>
        <v>0</v>
      </c>
      <c r="M32" s="348">
        <f t="shared" si="5"/>
        <v>0</v>
      </c>
      <c r="N32" s="313"/>
      <c r="V32" s="313"/>
      <c r="W32" s="313"/>
      <c r="X32" s="313"/>
      <c r="Y32" s="313"/>
    </row>
    <row r="33" spans="1:25" s="334" customFormat="1" ht="15" customHeight="1" thickBot="1">
      <c r="A33" s="352">
        <v>12</v>
      </c>
      <c r="B33" s="1370" t="s">
        <v>461</v>
      </c>
      <c r="C33" s="1370"/>
      <c r="D33" s="1370"/>
      <c r="E33" s="353">
        <f>SUM(E28:E32)</f>
        <v>6379.8</v>
      </c>
      <c r="F33" s="354">
        <f>SUM(F28:F32)</f>
        <v>3131527.374000001</v>
      </c>
      <c r="G33" s="676">
        <f>IF(E33=0,0,F33/12/E33)</f>
        <v>40.90419989654849</v>
      </c>
      <c r="H33" s="353">
        <f>SUM(H28:H32)</f>
        <v>2064.561999999999</v>
      </c>
      <c r="I33" s="354">
        <f>SUM(I28:I32)</f>
        <v>1221252.0570000003</v>
      </c>
      <c r="J33" s="737" t="s">
        <v>873</v>
      </c>
      <c r="K33" s="355">
        <f>SUM(K28:K32)</f>
        <v>8444.362</v>
      </c>
      <c r="L33" s="354">
        <f>SUM(L28:L32)</f>
        <v>4352779.431</v>
      </c>
      <c r="M33" s="356">
        <f t="shared" si="5"/>
        <v>42.955479555471456</v>
      </c>
      <c r="N33" s="313"/>
      <c r="P33" s="335"/>
      <c r="Q33" s="1028"/>
      <c r="V33" s="333"/>
      <c r="W33" s="333"/>
      <c r="X33" s="333"/>
      <c r="Y33" s="333"/>
    </row>
    <row r="34" spans="1:25" s="1058" customFormat="1" ht="15" customHeight="1" hidden="1">
      <c r="A34" s="313"/>
      <c r="B34" s="357" t="s">
        <v>1160</v>
      </c>
      <c r="C34" s="313"/>
      <c r="D34" s="313"/>
      <c r="E34" s="349" t="s">
        <v>1161</v>
      </c>
      <c r="F34" s="1077">
        <f>F28-E10-G10</f>
        <v>0</v>
      </c>
      <c r="G34" s="313"/>
      <c r="H34" s="313"/>
      <c r="I34" s="313"/>
      <c r="L34" s="358">
        <f>L28-W10</f>
        <v>0</v>
      </c>
      <c r="M34" s="313"/>
      <c r="N34" s="313"/>
      <c r="P34" s="1078"/>
      <c r="Q34" s="1078"/>
      <c r="V34" s="313"/>
      <c r="W34" s="313"/>
      <c r="X34" s="313"/>
      <c r="Y34" s="313"/>
    </row>
    <row r="35" spans="1:25" s="1058" customFormat="1" ht="15" customHeight="1" hidden="1">
      <c r="A35" s="313"/>
      <c r="B35" s="357"/>
      <c r="C35" s="313"/>
      <c r="D35" s="313"/>
      <c r="E35" s="349" t="s">
        <v>1162</v>
      </c>
      <c r="F35" s="1077">
        <f>F29-E11-G11</f>
        <v>0</v>
      </c>
      <c r="G35" s="313"/>
      <c r="H35" s="313"/>
      <c r="I35" s="313"/>
      <c r="L35" s="358">
        <f>L29-W11</f>
        <v>0</v>
      </c>
      <c r="M35" s="313"/>
      <c r="N35" s="313"/>
      <c r="Q35" s="1078"/>
      <c r="V35" s="313"/>
      <c r="W35" s="313"/>
      <c r="X35" s="313"/>
      <c r="Y35" s="313"/>
    </row>
    <row r="36" spans="1:25" s="1058" customFormat="1" ht="15" customHeight="1" hidden="1">
      <c r="A36" s="313"/>
      <c r="B36" s="357"/>
      <c r="C36" s="313"/>
      <c r="D36" s="313"/>
      <c r="E36" s="349" t="s">
        <v>374</v>
      </c>
      <c r="F36" s="1077">
        <f>F33-E15-G15</f>
        <v>0</v>
      </c>
      <c r="G36" s="313"/>
      <c r="H36" s="313"/>
      <c r="I36" s="313"/>
      <c r="L36" s="358">
        <f>L33-W15</f>
        <v>0</v>
      </c>
      <c r="M36" s="313"/>
      <c r="N36" s="313"/>
      <c r="V36" s="313"/>
      <c r="W36" s="313"/>
      <c r="X36" s="313"/>
      <c r="Y36" s="313"/>
    </row>
    <row r="37" spans="1:25" s="1058" customFormat="1" ht="6.75" customHeight="1">
      <c r="A37" s="313"/>
      <c r="B37" s="357"/>
      <c r="C37" s="313"/>
      <c r="D37" s="313"/>
      <c r="E37" s="313"/>
      <c r="F37" s="335"/>
      <c r="G37" s="313"/>
      <c r="H37" s="313"/>
      <c r="I37" s="313"/>
      <c r="L37" s="358"/>
      <c r="M37" s="313"/>
      <c r="N37" s="313"/>
      <c r="V37" s="313"/>
      <c r="W37" s="313"/>
      <c r="X37" s="313"/>
      <c r="Y37" s="313"/>
    </row>
    <row r="38" spans="1:25" s="162" customFormat="1" ht="12.75" customHeight="1">
      <c r="A38" s="162" t="s">
        <v>479</v>
      </c>
      <c r="N38" s="359"/>
      <c r="V38" s="359"/>
      <c r="W38" s="359"/>
      <c r="X38" s="359"/>
      <c r="Y38" s="359"/>
    </row>
    <row r="39" spans="1:25" s="162" customFormat="1" ht="29.25" customHeight="1">
      <c r="A39" s="1258" t="s">
        <v>620</v>
      </c>
      <c r="B39" s="1258"/>
      <c r="C39" s="1258"/>
      <c r="D39" s="1258"/>
      <c r="E39" s="1258"/>
      <c r="F39" s="1258"/>
      <c r="G39" s="1258"/>
      <c r="H39" s="1258"/>
      <c r="I39" s="1258"/>
      <c r="J39" s="1258"/>
      <c r="K39" s="1258"/>
      <c r="L39" s="1258"/>
      <c r="M39" s="1258"/>
      <c r="N39" s="359"/>
      <c r="O39" s="359"/>
      <c r="P39" s="359"/>
      <c r="Q39" s="359"/>
      <c r="R39" s="359"/>
      <c r="S39" s="359"/>
      <c r="T39" s="359"/>
      <c r="U39" s="359"/>
      <c r="V39" s="359"/>
      <c r="W39" s="359"/>
      <c r="X39" s="359"/>
      <c r="Y39" s="359"/>
    </row>
    <row r="40" spans="1:25" s="162" customFormat="1" ht="15.75" customHeight="1">
      <c r="A40" s="1258" t="s">
        <v>594</v>
      </c>
      <c r="B40" s="1258"/>
      <c r="C40" s="1258"/>
      <c r="D40" s="1258"/>
      <c r="E40" s="1258"/>
      <c r="F40" s="1258"/>
      <c r="G40" s="1258"/>
      <c r="H40" s="1258"/>
      <c r="I40" s="1258"/>
      <c r="J40" s="1258"/>
      <c r="K40" s="1258"/>
      <c r="L40" s="1258"/>
      <c r="M40" s="1258"/>
      <c r="N40" s="359"/>
      <c r="O40" s="359"/>
      <c r="P40" s="359"/>
      <c r="Q40" s="359"/>
      <c r="R40" s="359"/>
      <c r="S40" s="359"/>
      <c r="T40" s="359"/>
      <c r="U40" s="359"/>
      <c r="V40" s="359"/>
      <c r="W40" s="359"/>
      <c r="X40" s="359"/>
      <c r="Y40" s="359"/>
    </row>
    <row r="41" spans="1:25" s="162" customFormat="1" ht="39" customHeight="1">
      <c r="A41" s="1258" t="s">
        <v>877</v>
      </c>
      <c r="B41" s="1258"/>
      <c r="C41" s="1258"/>
      <c r="D41" s="1258"/>
      <c r="E41" s="1258"/>
      <c r="F41" s="1258"/>
      <c r="G41" s="1258"/>
      <c r="H41" s="1258"/>
      <c r="I41" s="1258"/>
      <c r="J41" s="1258"/>
      <c r="K41" s="1258"/>
      <c r="L41" s="1258"/>
      <c r="M41" s="1258"/>
      <c r="N41" s="359"/>
      <c r="O41" s="359"/>
      <c r="P41" s="359"/>
      <c r="Q41" s="359"/>
      <c r="R41" s="359"/>
      <c r="S41" s="359"/>
      <c r="T41" s="359"/>
      <c r="U41" s="359"/>
      <c r="V41" s="359"/>
      <c r="W41" s="359"/>
      <c r="X41" s="359"/>
      <c r="Y41" s="359"/>
    </row>
    <row r="42" spans="1:25" s="162" customFormat="1" ht="75.75" customHeight="1">
      <c r="A42" s="1258" t="s">
        <v>878</v>
      </c>
      <c r="B42" s="1258"/>
      <c r="C42" s="1258"/>
      <c r="D42" s="1258"/>
      <c r="E42" s="1258"/>
      <c r="F42" s="1258"/>
      <c r="G42" s="1258"/>
      <c r="H42" s="1258"/>
      <c r="I42" s="1258"/>
      <c r="J42" s="1258"/>
      <c r="K42" s="1258"/>
      <c r="L42" s="1258"/>
      <c r="M42" s="1258"/>
      <c r="N42" s="359"/>
      <c r="O42" s="359"/>
      <c r="P42" s="359"/>
      <c r="Q42" s="359"/>
      <c r="R42" s="359"/>
      <c r="S42" s="359"/>
      <c r="T42" s="359"/>
      <c r="U42" s="359"/>
      <c r="V42" s="359"/>
      <c r="W42" s="359"/>
      <c r="X42" s="359"/>
      <c r="Y42" s="359"/>
    </row>
    <row r="43" spans="1:25" s="162" customFormat="1" ht="15.75" customHeight="1">
      <c r="A43" s="1258" t="s">
        <v>576</v>
      </c>
      <c r="B43" s="1258"/>
      <c r="C43" s="1258"/>
      <c r="D43" s="1258"/>
      <c r="E43" s="1258"/>
      <c r="F43" s="1258"/>
      <c r="G43" s="1258"/>
      <c r="H43" s="1258"/>
      <c r="I43" s="1258"/>
      <c r="J43" s="1258"/>
      <c r="K43" s="1258"/>
      <c r="L43" s="1258"/>
      <c r="M43" s="1258"/>
      <c r="N43" s="359"/>
      <c r="O43" s="359"/>
      <c r="P43" s="359"/>
      <c r="Q43" s="359"/>
      <c r="R43" s="359"/>
      <c r="S43" s="359"/>
      <c r="T43" s="359"/>
      <c r="U43" s="359"/>
      <c r="V43" s="359"/>
      <c r="W43" s="359"/>
      <c r="X43" s="359"/>
      <c r="Y43" s="359"/>
    </row>
    <row r="44" spans="1:25" s="162" customFormat="1" ht="29.25" customHeight="1">
      <c r="A44" s="1258" t="s">
        <v>879</v>
      </c>
      <c r="B44" s="1258"/>
      <c r="C44" s="1258"/>
      <c r="D44" s="1258"/>
      <c r="E44" s="1258"/>
      <c r="F44" s="1258"/>
      <c r="G44" s="1258"/>
      <c r="H44" s="1258"/>
      <c r="I44" s="1258"/>
      <c r="J44" s="1258"/>
      <c r="K44" s="1258"/>
      <c r="L44" s="1258"/>
      <c r="M44" s="1258"/>
      <c r="N44" s="359"/>
      <c r="O44" s="359"/>
      <c r="P44" s="359"/>
      <c r="Q44" s="359"/>
      <c r="R44" s="359"/>
      <c r="S44" s="359"/>
      <c r="T44" s="359"/>
      <c r="U44" s="359"/>
      <c r="V44" s="359"/>
      <c r="W44" s="359"/>
      <c r="X44" s="359"/>
      <c r="Y44" s="359"/>
    </row>
    <row r="45" spans="1:25" s="162" customFormat="1" ht="12.75" customHeight="1">
      <c r="A45" s="1258" t="s">
        <v>880</v>
      </c>
      <c r="B45" s="1258"/>
      <c r="C45" s="1258"/>
      <c r="D45" s="1258"/>
      <c r="E45" s="1258"/>
      <c r="F45" s="1258"/>
      <c r="G45" s="1258"/>
      <c r="H45" s="1258"/>
      <c r="I45" s="1258"/>
      <c r="J45" s="1258"/>
      <c r="K45" s="1258"/>
      <c r="L45" s="1258"/>
      <c r="M45" s="1258"/>
      <c r="N45" s="359"/>
      <c r="O45" s="359"/>
      <c r="P45" s="359"/>
      <c r="Q45" s="359"/>
      <c r="R45" s="359"/>
      <c r="S45" s="359"/>
      <c r="T45" s="359"/>
      <c r="U45" s="359"/>
      <c r="V45" s="359"/>
      <c r="W45" s="359"/>
      <c r="X45" s="359"/>
      <c r="Y45" s="359"/>
    </row>
    <row r="46" spans="1:25" s="162" customFormat="1" ht="27.75" customHeight="1">
      <c r="A46" s="1258" t="s">
        <v>881</v>
      </c>
      <c r="B46" s="1259"/>
      <c r="C46" s="1259"/>
      <c r="D46" s="1259"/>
      <c r="E46" s="1259"/>
      <c r="F46" s="1259"/>
      <c r="G46" s="1259"/>
      <c r="H46" s="1259"/>
      <c r="I46" s="1259"/>
      <c r="J46" s="1259"/>
      <c r="K46" s="1259"/>
      <c r="L46" s="1259"/>
      <c r="M46" s="1259"/>
      <c r="N46" s="359"/>
      <c r="O46" s="359"/>
      <c r="P46" s="359"/>
      <c r="Q46" s="359"/>
      <c r="R46" s="359"/>
      <c r="S46" s="359"/>
      <c r="T46" s="359"/>
      <c r="U46" s="359"/>
      <c r="V46" s="359"/>
      <c r="W46" s="359"/>
      <c r="X46" s="359"/>
      <c r="Y46" s="359"/>
    </row>
    <row r="47" spans="1:25" s="1058" customFormat="1" ht="15" customHeight="1" thickBot="1">
      <c r="A47" s="1079"/>
      <c r="B47" s="1436">
        <v>2017</v>
      </c>
      <c r="C47" s="1436"/>
      <c r="D47" s="1436"/>
      <c r="E47" s="313"/>
      <c r="F47" s="313"/>
      <c r="G47" s="313"/>
      <c r="H47" s="313"/>
      <c r="I47" s="313"/>
      <c r="J47" s="313"/>
      <c r="K47" s="313"/>
      <c r="L47" s="313"/>
      <c r="M47" s="313"/>
      <c r="N47" s="313"/>
      <c r="O47" s="313"/>
      <c r="P47" s="313"/>
      <c r="Q47" s="313"/>
      <c r="R47" s="313"/>
      <c r="S47" s="313"/>
      <c r="T47" s="313"/>
      <c r="U47" s="313"/>
      <c r="V47" s="313"/>
      <c r="W47" s="313"/>
      <c r="X47" s="313"/>
      <c r="Y47" s="313"/>
    </row>
    <row r="48" spans="1:24" s="1058" customFormat="1" ht="15.75">
      <c r="A48" s="1424" t="s">
        <v>341</v>
      </c>
      <c r="B48" s="1427" t="s">
        <v>371</v>
      </c>
      <c r="C48" s="1428"/>
      <c r="D48" s="1429"/>
      <c r="E48" s="1411" t="s">
        <v>478</v>
      </c>
      <c r="F48" s="1412"/>
      <c r="G48" s="1412"/>
      <c r="H48" s="1412"/>
      <c r="I48" s="1412"/>
      <c r="J48" s="1412"/>
      <c r="K48" s="1412"/>
      <c r="L48" s="1412"/>
      <c r="M48" s="1412"/>
      <c r="N48" s="1412"/>
      <c r="O48" s="1412"/>
      <c r="P48" s="1412"/>
      <c r="Q48" s="1412"/>
      <c r="R48" s="1412"/>
      <c r="S48" s="1412"/>
      <c r="T48" s="1412"/>
      <c r="U48" s="1412"/>
      <c r="V48" s="1412"/>
      <c r="W48" s="1412"/>
      <c r="X48" s="1413"/>
    </row>
    <row r="49" spans="1:24" s="1058" customFormat="1" ht="12.75" customHeight="1">
      <c r="A49" s="1425"/>
      <c r="B49" s="1430"/>
      <c r="C49" s="1431"/>
      <c r="D49" s="1432"/>
      <c r="E49" s="1414" t="s">
        <v>468</v>
      </c>
      <c r="F49" s="1415"/>
      <c r="G49" s="1415"/>
      <c r="H49" s="1416"/>
      <c r="I49" s="1414" t="s">
        <v>472</v>
      </c>
      <c r="J49" s="1415"/>
      <c r="K49" s="1415"/>
      <c r="L49" s="1416"/>
      <c r="M49" s="1414" t="s">
        <v>464</v>
      </c>
      <c r="N49" s="1415"/>
      <c r="O49" s="1415"/>
      <c r="P49" s="1416"/>
      <c r="Q49" s="1417" t="s">
        <v>462</v>
      </c>
      <c r="R49" s="1418"/>
      <c r="S49" s="1417" t="s">
        <v>363</v>
      </c>
      <c r="T49" s="1418"/>
      <c r="U49" s="1417" t="s">
        <v>465</v>
      </c>
      <c r="V49" s="1418"/>
      <c r="W49" s="1419" t="s">
        <v>461</v>
      </c>
      <c r="X49" s="1420"/>
    </row>
    <row r="50" spans="1:24" s="1058" customFormat="1" ht="15.75" customHeight="1">
      <c r="A50" s="1425"/>
      <c r="B50" s="1430"/>
      <c r="C50" s="1431"/>
      <c r="D50" s="1432"/>
      <c r="E50" s="1400" t="s">
        <v>463</v>
      </c>
      <c r="F50" s="1401"/>
      <c r="G50" s="1402" t="s">
        <v>471</v>
      </c>
      <c r="H50" s="1403"/>
      <c r="I50" s="1400" t="s">
        <v>868</v>
      </c>
      <c r="J50" s="1401"/>
      <c r="K50" s="1402" t="s">
        <v>473</v>
      </c>
      <c r="L50" s="1403"/>
      <c r="M50" s="1400" t="s">
        <v>967</v>
      </c>
      <c r="N50" s="1401"/>
      <c r="O50" s="1402" t="s">
        <v>474</v>
      </c>
      <c r="P50" s="1403"/>
      <c r="Q50" s="1414"/>
      <c r="R50" s="1416"/>
      <c r="S50" s="1414"/>
      <c r="T50" s="1416"/>
      <c r="U50" s="1414"/>
      <c r="V50" s="1416"/>
      <c r="W50" s="1421"/>
      <c r="X50" s="1422"/>
    </row>
    <row r="51" spans="1:24" s="1058" customFormat="1" ht="24.75" customHeight="1">
      <c r="A51" s="1425"/>
      <c r="B51" s="1430"/>
      <c r="C51" s="1431"/>
      <c r="D51" s="1432"/>
      <c r="E51" s="339" t="s">
        <v>370</v>
      </c>
      <c r="F51" s="315" t="s">
        <v>565</v>
      </c>
      <c r="G51" s="340" t="s">
        <v>370</v>
      </c>
      <c r="H51" s="341" t="s">
        <v>565</v>
      </c>
      <c r="I51" s="339" t="s">
        <v>370</v>
      </c>
      <c r="J51" s="340" t="s">
        <v>565</v>
      </c>
      <c r="K51" s="340" t="s">
        <v>370</v>
      </c>
      <c r="L51" s="341" t="s">
        <v>565</v>
      </c>
      <c r="M51" s="339" t="s">
        <v>370</v>
      </c>
      <c r="N51" s="340" t="s">
        <v>565</v>
      </c>
      <c r="O51" s="340" t="s">
        <v>370</v>
      </c>
      <c r="P51" s="341" t="s">
        <v>565</v>
      </c>
      <c r="Q51" s="339" t="s">
        <v>370</v>
      </c>
      <c r="R51" s="341" t="s">
        <v>565</v>
      </c>
      <c r="S51" s="339" t="s">
        <v>370</v>
      </c>
      <c r="T51" s="341" t="s">
        <v>565</v>
      </c>
      <c r="U51" s="339" t="s">
        <v>370</v>
      </c>
      <c r="V51" s="341" t="s">
        <v>565</v>
      </c>
      <c r="W51" s="1059" t="s">
        <v>869</v>
      </c>
      <c r="X51" s="1060" t="s">
        <v>565</v>
      </c>
    </row>
    <row r="52" spans="1:24" s="1058" customFormat="1" ht="24" customHeight="1" thickBot="1">
      <c r="A52" s="1426"/>
      <c r="B52" s="1433"/>
      <c r="C52" s="1434"/>
      <c r="D52" s="1435"/>
      <c r="E52" s="594">
        <v>1</v>
      </c>
      <c r="F52" s="595">
        <f>E52+1</f>
        <v>2</v>
      </c>
      <c r="G52" s="596">
        <f aca="true" t="shared" si="6" ref="G52:X52">F52+1</f>
        <v>3</v>
      </c>
      <c r="H52" s="597">
        <f t="shared" si="6"/>
        <v>4</v>
      </c>
      <c r="I52" s="595">
        <f t="shared" si="6"/>
        <v>5</v>
      </c>
      <c r="J52" s="596">
        <f t="shared" si="6"/>
        <v>6</v>
      </c>
      <c r="K52" s="596">
        <f t="shared" si="6"/>
        <v>7</v>
      </c>
      <c r="L52" s="598">
        <f t="shared" si="6"/>
        <v>8</v>
      </c>
      <c r="M52" s="594">
        <f t="shared" si="6"/>
        <v>9</v>
      </c>
      <c r="N52" s="596">
        <f t="shared" si="6"/>
        <v>10</v>
      </c>
      <c r="O52" s="596">
        <f t="shared" si="6"/>
        <v>11</v>
      </c>
      <c r="P52" s="597">
        <f t="shared" si="6"/>
        <v>12</v>
      </c>
      <c r="Q52" s="594">
        <f t="shared" si="6"/>
        <v>13</v>
      </c>
      <c r="R52" s="597">
        <f t="shared" si="6"/>
        <v>14</v>
      </c>
      <c r="S52" s="595">
        <f t="shared" si="6"/>
        <v>15</v>
      </c>
      <c r="T52" s="598">
        <f t="shared" si="6"/>
        <v>16</v>
      </c>
      <c r="U52" s="594">
        <f t="shared" si="6"/>
        <v>17</v>
      </c>
      <c r="V52" s="597">
        <f t="shared" si="6"/>
        <v>18</v>
      </c>
      <c r="W52" s="599">
        <f t="shared" si="6"/>
        <v>19</v>
      </c>
      <c r="X52" s="600">
        <f t="shared" si="6"/>
        <v>20</v>
      </c>
    </row>
    <row r="53" spans="1:24" s="1058" customFormat="1" ht="37.5" customHeight="1">
      <c r="A53" s="321">
        <v>1</v>
      </c>
      <c r="B53" s="1378" t="s">
        <v>470</v>
      </c>
      <c r="C53" s="1405" t="s">
        <v>460</v>
      </c>
      <c r="D53" s="1406"/>
      <c r="E53" s="1080">
        <v>1395264.312</v>
      </c>
      <c r="F53" s="1081">
        <v>25810.120999999996</v>
      </c>
      <c r="G53" s="1081">
        <v>417934.65199999994</v>
      </c>
      <c r="H53" s="1082">
        <v>2547.924</v>
      </c>
      <c r="I53" s="1083">
        <v>167468.336</v>
      </c>
      <c r="J53" s="1081">
        <v>8098.455000000001</v>
      </c>
      <c r="K53" s="1081">
        <v>5910.706</v>
      </c>
      <c r="L53" s="1084">
        <v>470.371</v>
      </c>
      <c r="M53" s="1080">
        <v>4684.312</v>
      </c>
      <c r="N53" s="1081">
        <v>5475.722</v>
      </c>
      <c r="O53" s="1081">
        <v>12802.915</v>
      </c>
      <c r="P53" s="1082">
        <v>0</v>
      </c>
      <c r="Q53" s="1080">
        <v>0</v>
      </c>
      <c r="R53" s="1082">
        <v>0</v>
      </c>
      <c r="S53" s="1083">
        <v>14140.294000000002</v>
      </c>
      <c r="T53" s="1084">
        <v>2373.303</v>
      </c>
      <c r="U53" s="1080">
        <v>225590.36500000005</v>
      </c>
      <c r="V53" s="1082">
        <v>29175.524</v>
      </c>
      <c r="W53" s="1061">
        <f aca="true" t="shared" si="7" ref="W53:X57">E53+G53+I53+K53+M53+O53+Q53+S53+U53</f>
        <v>2243795.892</v>
      </c>
      <c r="X53" s="1062">
        <f t="shared" si="7"/>
        <v>73951.42</v>
      </c>
    </row>
    <row r="54" spans="1:24" s="1058" customFormat="1" ht="15.75" customHeight="1">
      <c r="A54" s="321">
        <v>2</v>
      </c>
      <c r="B54" s="1404"/>
      <c r="C54" s="1407" t="s">
        <v>373</v>
      </c>
      <c r="D54" s="1408"/>
      <c r="E54" s="1085">
        <v>69829.34599999999</v>
      </c>
      <c r="F54" s="1086">
        <v>13844.030999999999</v>
      </c>
      <c r="G54" s="1086">
        <v>111802.832</v>
      </c>
      <c r="H54" s="1087">
        <v>4999.719</v>
      </c>
      <c r="I54" s="1088">
        <v>180438.808</v>
      </c>
      <c r="J54" s="1086">
        <v>13556.606999999998</v>
      </c>
      <c r="K54" s="1086">
        <v>11166.761999999999</v>
      </c>
      <c r="L54" s="1089">
        <v>829.567</v>
      </c>
      <c r="M54" s="1085">
        <v>6128.161</v>
      </c>
      <c r="N54" s="1086">
        <v>351.70000000000005</v>
      </c>
      <c r="O54" s="1086">
        <v>17414.655</v>
      </c>
      <c r="P54" s="1087">
        <v>387.91999999999996</v>
      </c>
      <c r="Q54" s="1085">
        <v>0</v>
      </c>
      <c r="R54" s="1087">
        <v>0</v>
      </c>
      <c r="S54" s="1088">
        <v>1802.2339999999997</v>
      </c>
      <c r="T54" s="1089">
        <v>68.458</v>
      </c>
      <c r="U54" s="1085">
        <v>16250.16</v>
      </c>
      <c r="V54" s="1087">
        <v>2799.6189999999997</v>
      </c>
      <c r="W54" s="1063">
        <f t="shared" si="7"/>
        <v>414832.958</v>
      </c>
      <c r="X54" s="1064">
        <f t="shared" si="7"/>
        <v>36837.62099999999</v>
      </c>
    </row>
    <row r="55" spans="1:24" s="1058" customFormat="1" ht="15.75" customHeight="1">
      <c r="A55" s="322">
        <v>3</v>
      </c>
      <c r="B55" s="1404"/>
      <c r="C55" s="1409" t="s">
        <v>345</v>
      </c>
      <c r="D55" s="1410"/>
      <c r="E55" s="1085">
        <v>742074.7399999999</v>
      </c>
      <c r="F55" s="1086">
        <v>76366.14800000002</v>
      </c>
      <c r="G55" s="1086">
        <v>113136.568</v>
      </c>
      <c r="H55" s="1087">
        <v>26277.125</v>
      </c>
      <c r="I55" s="1088">
        <v>40012.95000000001</v>
      </c>
      <c r="J55" s="1086">
        <v>32529.301000000003</v>
      </c>
      <c r="K55" s="1086">
        <v>1984.2799999999997</v>
      </c>
      <c r="L55" s="1089">
        <v>1486.8319999999999</v>
      </c>
      <c r="M55" s="1085">
        <v>7729.094999999999</v>
      </c>
      <c r="N55" s="1086">
        <v>8394.832</v>
      </c>
      <c r="O55" s="1086">
        <v>5767.007</v>
      </c>
      <c r="P55" s="1087">
        <v>2899.717</v>
      </c>
      <c r="Q55" s="1085">
        <v>199.5</v>
      </c>
      <c r="R55" s="1087">
        <v>0</v>
      </c>
      <c r="S55" s="1088">
        <v>32712.295000000002</v>
      </c>
      <c r="T55" s="1089">
        <v>9450.368000000002</v>
      </c>
      <c r="U55" s="1085">
        <v>125245.395</v>
      </c>
      <c r="V55" s="1087">
        <v>24175.903000000002</v>
      </c>
      <c r="W55" s="1063">
        <f t="shared" si="7"/>
        <v>1068861.8299999998</v>
      </c>
      <c r="X55" s="1064">
        <f t="shared" si="7"/>
        <v>181580.22600000002</v>
      </c>
    </row>
    <row r="56" spans="1:24" s="1058" customFormat="1" ht="15" customHeight="1">
      <c r="A56" s="322">
        <v>4</v>
      </c>
      <c r="B56" s="1384" t="s">
        <v>372</v>
      </c>
      <c r="C56" s="1385"/>
      <c r="D56" s="1386"/>
      <c r="E56" s="1085">
        <v>105180.916</v>
      </c>
      <c r="F56" s="1086">
        <v>1635.129</v>
      </c>
      <c r="G56" s="1086">
        <v>0</v>
      </c>
      <c r="H56" s="1087">
        <v>0</v>
      </c>
      <c r="I56" s="1088">
        <v>0</v>
      </c>
      <c r="J56" s="1086">
        <v>0</v>
      </c>
      <c r="K56" s="1086">
        <v>0</v>
      </c>
      <c r="L56" s="1089">
        <v>0</v>
      </c>
      <c r="M56" s="1085">
        <v>0</v>
      </c>
      <c r="N56" s="1086">
        <v>0</v>
      </c>
      <c r="O56" s="1086">
        <v>0</v>
      </c>
      <c r="P56" s="1087">
        <v>0</v>
      </c>
      <c r="Q56" s="1085">
        <v>0</v>
      </c>
      <c r="R56" s="1087">
        <v>0</v>
      </c>
      <c r="S56" s="1088">
        <v>10615.02</v>
      </c>
      <c r="T56" s="1089">
        <v>488.575</v>
      </c>
      <c r="U56" s="1085">
        <v>2127.572</v>
      </c>
      <c r="V56" s="1087">
        <v>33</v>
      </c>
      <c r="W56" s="1063">
        <f t="shared" si="7"/>
        <v>117923.508</v>
      </c>
      <c r="X56" s="1064">
        <f t="shared" si="7"/>
        <v>2156.7039999999997</v>
      </c>
    </row>
    <row r="57" spans="1:24" s="1058" customFormat="1" ht="14.25" customHeight="1" thickBot="1">
      <c r="A57" s="323">
        <v>5</v>
      </c>
      <c r="B57" s="1387" t="s">
        <v>469</v>
      </c>
      <c r="C57" s="1388"/>
      <c r="D57" s="1389"/>
      <c r="E57" s="1090">
        <v>0</v>
      </c>
      <c r="F57" s="1091">
        <v>0</v>
      </c>
      <c r="G57" s="1091">
        <v>0</v>
      </c>
      <c r="H57" s="1092">
        <v>0</v>
      </c>
      <c r="I57" s="1088">
        <v>0</v>
      </c>
      <c r="J57" s="1086">
        <v>0</v>
      </c>
      <c r="K57" s="1086">
        <v>0</v>
      </c>
      <c r="L57" s="1089">
        <v>0</v>
      </c>
      <c r="M57" s="1090">
        <v>0</v>
      </c>
      <c r="N57" s="1091">
        <v>0</v>
      </c>
      <c r="O57" s="1091">
        <v>0</v>
      </c>
      <c r="P57" s="1092">
        <v>0</v>
      </c>
      <c r="Q57" s="1090">
        <v>0</v>
      </c>
      <c r="R57" s="1092">
        <v>0</v>
      </c>
      <c r="S57" s="1088">
        <v>0</v>
      </c>
      <c r="T57" s="1089">
        <v>0</v>
      </c>
      <c r="U57" s="1090">
        <v>0</v>
      </c>
      <c r="V57" s="1092">
        <v>0</v>
      </c>
      <c r="W57" s="1065">
        <f t="shared" si="7"/>
        <v>0</v>
      </c>
      <c r="X57" s="1066">
        <f t="shared" si="7"/>
        <v>0</v>
      </c>
    </row>
    <row r="58" spans="1:24" s="1058" customFormat="1" ht="16.5" customHeight="1" thickBot="1">
      <c r="A58" s="324">
        <v>6</v>
      </c>
      <c r="B58" s="1390" t="s">
        <v>461</v>
      </c>
      <c r="C58" s="1391"/>
      <c r="D58" s="1392"/>
      <c r="E58" s="325">
        <f aca="true" t="shared" si="8" ref="E58:X58">SUM(E53:E57)</f>
        <v>2312349.314</v>
      </c>
      <c r="F58" s="326">
        <f t="shared" si="8"/>
        <v>117655.42900000002</v>
      </c>
      <c r="G58" s="327">
        <f t="shared" si="8"/>
        <v>642874.0519999999</v>
      </c>
      <c r="H58" s="328">
        <f t="shared" si="8"/>
        <v>33824.768</v>
      </c>
      <c r="I58" s="325">
        <f t="shared" si="8"/>
        <v>387920.094</v>
      </c>
      <c r="J58" s="327">
        <f t="shared" si="8"/>
        <v>54184.363</v>
      </c>
      <c r="K58" s="327">
        <f t="shared" si="8"/>
        <v>19061.748</v>
      </c>
      <c r="L58" s="328">
        <f t="shared" si="8"/>
        <v>2786.77</v>
      </c>
      <c r="M58" s="325">
        <f t="shared" si="8"/>
        <v>18541.568</v>
      </c>
      <c r="N58" s="327">
        <f t="shared" si="8"/>
        <v>14222.254</v>
      </c>
      <c r="O58" s="327">
        <f t="shared" si="8"/>
        <v>35984.577</v>
      </c>
      <c r="P58" s="328">
        <f t="shared" si="8"/>
        <v>3287.637</v>
      </c>
      <c r="Q58" s="329">
        <f t="shared" si="8"/>
        <v>199.5</v>
      </c>
      <c r="R58" s="330">
        <f t="shared" si="8"/>
        <v>0</v>
      </c>
      <c r="S58" s="329">
        <f t="shared" si="8"/>
        <v>59269.84300000001</v>
      </c>
      <c r="T58" s="330">
        <f t="shared" si="8"/>
        <v>12380.704000000003</v>
      </c>
      <c r="U58" s="331">
        <f t="shared" si="8"/>
        <v>369213.492</v>
      </c>
      <c r="V58" s="332">
        <f t="shared" si="8"/>
        <v>56184.046</v>
      </c>
      <c r="W58" s="361">
        <f t="shared" si="8"/>
        <v>3845414.1879999996</v>
      </c>
      <c r="X58" s="362">
        <f t="shared" si="8"/>
        <v>294525.971</v>
      </c>
    </row>
    <row r="59" spans="1:24" s="1058" customFormat="1" ht="18.75" customHeight="1">
      <c r="A59" s="313"/>
      <c r="B59" s="313"/>
      <c r="C59" s="313"/>
      <c r="D59" s="313"/>
      <c r="E59" s="313"/>
      <c r="F59" s="313"/>
      <c r="G59" s="313"/>
      <c r="H59" s="313"/>
      <c r="I59" s="313"/>
      <c r="J59" s="313"/>
      <c r="K59" s="313"/>
      <c r="L59" s="313"/>
      <c r="M59" s="313"/>
      <c r="N59" s="313"/>
      <c r="O59" s="313"/>
      <c r="P59" s="313"/>
      <c r="Q59" s="313"/>
      <c r="R59" s="313"/>
      <c r="S59" s="313"/>
      <c r="T59" s="313"/>
      <c r="U59" s="313"/>
      <c r="V59" s="313"/>
      <c r="W59" s="313"/>
      <c r="X59" s="313"/>
    </row>
    <row r="60" spans="1:24" ht="23.25">
      <c r="A60" s="142" t="s">
        <v>892</v>
      </c>
      <c r="B60" s="336"/>
      <c r="C60" s="336"/>
      <c r="D60" s="336"/>
      <c r="E60" s="336"/>
      <c r="F60" s="336"/>
      <c r="G60" s="336"/>
      <c r="H60" s="336"/>
      <c r="I60" s="336"/>
      <c r="J60" s="336"/>
      <c r="K60" s="336"/>
      <c r="L60" s="336"/>
      <c r="M60" s="582" t="s">
        <v>979</v>
      </c>
      <c r="N60" s="336"/>
      <c r="O60" s="336"/>
      <c r="P60" s="336"/>
      <c r="Q60" s="336"/>
      <c r="R60" s="336"/>
      <c r="S60" s="336"/>
      <c r="T60" s="143"/>
      <c r="U60" s="143"/>
      <c r="V60" s="143"/>
      <c r="W60" s="143"/>
      <c r="X60" s="143"/>
    </row>
    <row r="61" spans="1:24" ht="15.75" customHeight="1" thickBot="1">
      <c r="A61" s="338"/>
      <c r="B61" s="336"/>
      <c r="C61" s="336"/>
      <c r="D61" s="336"/>
      <c r="E61" s="336"/>
      <c r="F61" s="336"/>
      <c r="G61" s="336"/>
      <c r="H61" s="336"/>
      <c r="I61" s="336"/>
      <c r="J61" s="336"/>
      <c r="K61" s="336"/>
      <c r="L61" s="336"/>
      <c r="M61" s="337"/>
      <c r="N61" s="313"/>
      <c r="O61" s="313"/>
      <c r="P61" s="313"/>
      <c r="Q61" s="313"/>
      <c r="R61" s="313"/>
      <c r="S61" s="313"/>
      <c r="T61" s="313"/>
      <c r="U61" s="143"/>
      <c r="V61" s="143"/>
      <c r="W61" s="143"/>
      <c r="X61" s="143"/>
    </row>
    <row r="62" spans="1:24" ht="15">
      <c r="A62" s="1393" t="s">
        <v>341</v>
      </c>
      <c r="B62" s="1396" t="s">
        <v>371</v>
      </c>
      <c r="C62" s="1396"/>
      <c r="D62" s="1396"/>
      <c r="E62" s="1399" t="s">
        <v>475</v>
      </c>
      <c r="F62" s="1374"/>
      <c r="G62" s="1375"/>
      <c r="H62" s="1371" t="s">
        <v>477</v>
      </c>
      <c r="I62" s="1372"/>
      <c r="J62" s="1373"/>
      <c r="K62" s="1374" t="s">
        <v>461</v>
      </c>
      <c r="L62" s="1374"/>
      <c r="M62" s="1375"/>
      <c r="N62" s="313"/>
      <c r="O62" s="1376" t="s">
        <v>870</v>
      </c>
      <c r="P62" s="1376"/>
      <c r="Q62" s="1376"/>
      <c r="R62" s="1376"/>
      <c r="S62" s="1376"/>
      <c r="T62" s="1376"/>
      <c r="U62" s="1376"/>
      <c r="V62" s="1376"/>
      <c r="W62" s="1376"/>
      <c r="X62" s="1376"/>
    </row>
    <row r="63" spans="1:24" ht="38.25">
      <c r="A63" s="1394"/>
      <c r="B63" s="1397"/>
      <c r="C63" s="1397"/>
      <c r="D63" s="1397"/>
      <c r="E63" s="339" t="s">
        <v>871</v>
      </c>
      <c r="F63" s="340" t="s">
        <v>476</v>
      </c>
      <c r="G63" s="341" t="s">
        <v>467</v>
      </c>
      <c r="H63" s="339" t="s">
        <v>466</v>
      </c>
      <c r="I63" s="340" t="s">
        <v>476</v>
      </c>
      <c r="J63" s="341" t="s">
        <v>467</v>
      </c>
      <c r="K63" s="315" t="s">
        <v>466</v>
      </c>
      <c r="L63" s="299" t="s">
        <v>476</v>
      </c>
      <c r="M63" s="341" t="s">
        <v>467</v>
      </c>
      <c r="N63" s="313"/>
      <c r="O63" s="1376"/>
      <c r="P63" s="1376"/>
      <c r="Q63" s="1376"/>
      <c r="R63" s="1376"/>
      <c r="S63" s="1376"/>
      <c r="T63" s="1376"/>
      <c r="U63" s="1376"/>
      <c r="V63" s="1376"/>
      <c r="W63" s="1376"/>
      <c r="X63" s="1376"/>
    </row>
    <row r="64" spans="1:24" ht="26.25" thickBot="1">
      <c r="A64" s="1395"/>
      <c r="B64" s="1398"/>
      <c r="C64" s="1398"/>
      <c r="D64" s="1398"/>
      <c r="E64" s="316">
        <v>1</v>
      </c>
      <c r="F64" s="318">
        <v>2</v>
      </c>
      <c r="G64" s="319" t="s">
        <v>595</v>
      </c>
      <c r="H64" s="316">
        <v>4</v>
      </c>
      <c r="I64" s="318">
        <v>5</v>
      </c>
      <c r="J64" s="319">
        <v>6</v>
      </c>
      <c r="K64" s="317">
        <v>7</v>
      </c>
      <c r="L64" s="342">
        <v>8</v>
      </c>
      <c r="M64" s="319" t="s">
        <v>596</v>
      </c>
      <c r="N64" s="320"/>
      <c r="O64" s="313"/>
      <c r="P64" s="313"/>
      <c r="Q64" s="313"/>
      <c r="R64" s="313"/>
      <c r="S64" s="320"/>
      <c r="T64" s="320"/>
      <c r="U64" s="320"/>
      <c r="V64" s="320"/>
      <c r="W64" s="320"/>
      <c r="X64" s="320"/>
    </row>
    <row r="65" spans="1:24" ht="15">
      <c r="A65" s="343">
        <v>1</v>
      </c>
      <c r="B65" s="1363" t="s">
        <v>470</v>
      </c>
      <c r="C65" s="1379" t="s">
        <v>872</v>
      </c>
      <c r="D65" s="344" t="s">
        <v>455</v>
      </c>
      <c r="E65" s="1093">
        <v>416.56</v>
      </c>
      <c r="F65" s="1094">
        <v>365453.527</v>
      </c>
      <c r="G65" s="345">
        <f aca="true" t="shared" si="9" ref="G65:G74">IF(E65=0,0,F65/12/E65)</f>
        <v>73.10942141188144</v>
      </c>
      <c r="H65" s="1093">
        <f aca="true" t="shared" si="10" ref="H65:I70">SUM(K65-E65)</f>
        <v>92.93099999999998</v>
      </c>
      <c r="I65" s="1094">
        <f t="shared" si="10"/>
        <v>99112.29100000003</v>
      </c>
      <c r="J65" s="733" t="s">
        <v>873</v>
      </c>
      <c r="K65" s="1095">
        <v>509.491</v>
      </c>
      <c r="L65" s="1096">
        <v>464565.818</v>
      </c>
      <c r="M65" s="345">
        <f aca="true" t="shared" si="11" ref="M65:M76">IF(K65=0,0,L65/12/K65)</f>
        <v>75.98528367854716</v>
      </c>
      <c r="N65" s="313"/>
      <c r="O65" s="313"/>
      <c r="P65" s="313"/>
      <c r="Q65" s="335"/>
      <c r="R65" s="313"/>
      <c r="S65" s="313"/>
      <c r="T65" s="313"/>
      <c r="U65" s="313"/>
      <c r="V65" s="313"/>
      <c r="W65" s="313"/>
      <c r="X65" s="313"/>
    </row>
    <row r="66" spans="1:24" ht="15">
      <c r="A66" s="343">
        <v>2</v>
      </c>
      <c r="B66" s="1377"/>
      <c r="C66" s="1379"/>
      <c r="D66" s="344" t="s">
        <v>456</v>
      </c>
      <c r="E66" s="1097">
        <v>692.39</v>
      </c>
      <c r="F66" s="1094">
        <v>483842.116</v>
      </c>
      <c r="G66" s="345">
        <f t="shared" si="9"/>
        <v>58.23333140763635</v>
      </c>
      <c r="H66" s="1097">
        <f t="shared" si="10"/>
        <v>122.15300000000002</v>
      </c>
      <c r="I66" s="1094">
        <f t="shared" si="10"/>
        <v>100007.84399999998</v>
      </c>
      <c r="J66" s="733" t="s">
        <v>873</v>
      </c>
      <c r="K66" s="1098">
        <v>814.543</v>
      </c>
      <c r="L66" s="1099">
        <v>583849.96</v>
      </c>
      <c r="M66" s="345">
        <f t="shared" si="11"/>
        <v>59.73185373066042</v>
      </c>
      <c r="N66" s="313"/>
      <c r="O66" s="313"/>
      <c r="P66" s="313"/>
      <c r="Q66" s="335"/>
      <c r="R66" s="313"/>
      <c r="S66" s="313"/>
      <c r="T66" s="313"/>
      <c r="U66" s="313"/>
      <c r="V66" s="313"/>
      <c r="W66" s="313"/>
      <c r="X66" s="313"/>
    </row>
    <row r="67" spans="1:24" ht="15">
      <c r="A67" s="346">
        <v>3</v>
      </c>
      <c r="B67" s="1377"/>
      <c r="C67" s="1379"/>
      <c r="D67" s="347" t="s">
        <v>457</v>
      </c>
      <c r="E67" s="1097">
        <v>1446.956</v>
      </c>
      <c r="F67" s="1094">
        <v>331383.884</v>
      </c>
      <c r="G67" s="348">
        <f t="shared" si="9"/>
        <v>19.08511638686088</v>
      </c>
      <c r="H67" s="1097">
        <f t="shared" si="10"/>
        <v>228.39700000000016</v>
      </c>
      <c r="I67" s="1094">
        <f t="shared" si="10"/>
        <v>504246.14999999997</v>
      </c>
      <c r="J67" s="734" t="s">
        <v>873</v>
      </c>
      <c r="K67" s="1098">
        <v>1675.353</v>
      </c>
      <c r="L67" s="1099">
        <v>835630.034</v>
      </c>
      <c r="M67" s="348">
        <f t="shared" si="11"/>
        <v>41.564873890258745</v>
      </c>
      <c r="N67" s="313"/>
      <c r="O67" s="313"/>
      <c r="P67" s="313"/>
      <c r="Q67" s="335"/>
      <c r="R67" s="313"/>
      <c r="S67" s="313"/>
      <c r="T67" s="313"/>
      <c r="U67" s="313"/>
      <c r="V67" s="313"/>
      <c r="W67" s="313"/>
      <c r="X67" s="313"/>
    </row>
    <row r="68" spans="1:24" ht="15">
      <c r="A68" s="346">
        <v>4</v>
      </c>
      <c r="B68" s="1377"/>
      <c r="C68" s="1379"/>
      <c r="D68" s="347" t="s">
        <v>458</v>
      </c>
      <c r="E68" s="1097">
        <v>255.946</v>
      </c>
      <c r="F68" s="1094">
        <v>113308.062</v>
      </c>
      <c r="G68" s="348">
        <f t="shared" si="9"/>
        <v>36.89191665429426</v>
      </c>
      <c r="H68" s="1097">
        <f t="shared" si="10"/>
        <v>41.27000000000001</v>
      </c>
      <c r="I68" s="1094">
        <f t="shared" si="10"/>
        <v>0</v>
      </c>
      <c r="J68" s="734" t="s">
        <v>873</v>
      </c>
      <c r="K68" s="1098">
        <v>297.216</v>
      </c>
      <c r="L68" s="1099">
        <v>113308.062</v>
      </c>
      <c r="M68" s="348">
        <f t="shared" si="11"/>
        <v>31.76928059054694</v>
      </c>
      <c r="N68" s="313"/>
      <c r="O68" s="313"/>
      <c r="P68" s="313"/>
      <c r="Q68" s="335"/>
      <c r="R68" s="313"/>
      <c r="S68" s="313"/>
      <c r="T68" s="313"/>
      <c r="U68" s="313"/>
      <c r="V68" s="313"/>
      <c r="W68" s="313"/>
      <c r="X68" s="313"/>
    </row>
    <row r="69" spans="1:24" ht="15">
      <c r="A69" s="346">
        <v>5</v>
      </c>
      <c r="B69" s="1377"/>
      <c r="C69" s="1379"/>
      <c r="D69" s="347" t="s">
        <v>459</v>
      </c>
      <c r="E69" s="1097">
        <v>310.189</v>
      </c>
      <c r="F69" s="1094">
        <v>121033.583</v>
      </c>
      <c r="G69" s="348">
        <f t="shared" si="9"/>
        <v>32.51608508575954</v>
      </c>
      <c r="H69" s="1097">
        <f t="shared" si="10"/>
        <v>66.25099999999998</v>
      </c>
      <c r="I69" s="1094">
        <f t="shared" si="10"/>
        <v>40502.72300000001</v>
      </c>
      <c r="J69" s="734" t="s">
        <v>873</v>
      </c>
      <c r="K69" s="1098">
        <v>376.44</v>
      </c>
      <c r="L69" s="1099">
        <v>161536.306</v>
      </c>
      <c r="M69" s="348">
        <f t="shared" si="11"/>
        <v>35.75963987178125</v>
      </c>
      <c r="N69" s="313"/>
      <c r="O69" s="313"/>
      <c r="P69" s="313"/>
      <c r="Q69" s="335"/>
      <c r="R69" s="313"/>
      <c r="S69" s="313"/>
      <c r="T69" s="313"/>
      <c r="U69" s="313"/>
      <c r="V69" s="313"/>
      <c r="W69" s="313"/>
      <c r="X69" s="313"/>
    </row>
    <row r="70" spans="1:24" ht="15">
      <c r="A70" s="346">
        <v>6</v>
      </c>
      <c r="B70" s="1377"/>
      <c r="C70" s="1379"/>
      <c r="D70" s="347" t="s">
        <v>874</v>
      </c>
      <c r="E70" s="1097">
        <v>119.221</v>
      </c>
      <c r="F70" s="1094">
        <v>70138.003</v>
      </c>
      <c r="G70" s="348">
        <f t="shared" si="9"/>
        <v>49.02520179610415</v>
      </c>
      <c r="H70" s="1097">
        <f t="shared" si="10"/>
        <v>37.748999999999995</v>
      </c>
      <c r="I70" s="1094">
        <f t="shared" si="10"/>
        <v>14767.709000000003</v>
      </c>
      <c r="J70" s="734" t="s">
        <v>873</v>
      </c>
      <c r="K70" s="1098">
        <v>156.97</v>
      </c>
      <c r="L70" s="1099">
        <v>84905.712</v>
      </c>
      <c r="M70" s="348">
        <f t="shared" si="11"/>
        <v>45.075339236796836</v>
      </c>
      <c r="N70" s="349"/>
      <c r="O70" s="313"/>
      <c r="P70" s="313"/>
      <c r="Q70" s="335"/>
      <c r="R70" s="313"/>
      <c r="S70" s="313"/>
      <c r="T70" s="313"/>
      <c r="U70" s="313"/>
      <c r="V70" s="313"/>
      <c r="W70" s="313"/>
      <c r="X70" s="313"/>
    </row>
    <row r="71" spans="1:24" ht="15">
      <c r="A71" s="346">
        <v>7</v>
      </c>
      <c r="B71" s="1377"/>
      <c r="C71" s="1380"/>
      <c r="D71" s="371" t="s">
        <v>461</v>
      </c>
      <c r="E71" s="1100">
        <f>SUM(E65:E70)</f>
        <v>3241.2619999999997</v>
      </c>
      <c r="F71" s="1101">
        <f>SUM(F65:F70)</f>
        <v>1485159.175</v>
      </c>
      <c r="G71" s="372">
        <f t="shared" si="9"/>
        <v>38.18366567816281</v>
      </c>
      <c r="H71" s="1100">
        <f>SUM(H65:H70)</f>
        <v>588.7510000000002</v>
      </c>
      <c r="I71" s="1101">
        <f>SUM(I65:I70)</f>
        <v>758636.717</v>
      </c>
      <c r="J71" s="735" t="s">
        <v>873</v>
      </c>
      <c r="K71" s="1102">
        <f aca="true" t="shared" si="12" ref="K71:L75">E71+H71</f>
        <v>3830.013</v>
      </c>
      <c r="L71" s="1103">
        <f t="shared" si="12"/>
        <v>2243795.892</v>
      </c>
      <c r="M71" s="372">
        <f t="shared" si="11"/>
        <v>48.82045857285602</v>
      </c>
      <c r="N71" s="350"/>
      <c r="O71" s="313"/>
      <c r="P71" s="313"/>
      <c r="Q71" s="335"/>
      <c r="R71" s="313"/>
      <c r="S71" s="313"/>
      <c r="T71" s="313"/>
      <c r="U71" s="313"/>
      <c r="V71" s="313"/>
      <c r="W71" s="313"/>
      <c r="X71" s="313"/>
    </row>
    <row r="72" spans="1:24" ht="15">
      <c r="A72" s="346">
        <v>8</v>
      </c>
      <c r="B72" s="1377"/>
      <c r="C72" s="1381" t="s">
        <v>875</v>
      </c>
      <c r="D72" s="1368"/>
      <c r="E72" s="1097">
        <v>369.556</v>
      </c>
      <c r="F72" s="1094">
        <v>181632.178</v>
      </c>
      <c r="G72" s="348">
        <f t="shared" si="9"/>
        <v>40.95729695454366</v>
      </c>
      <c r="H72" s="1097">
        <f>SUM(K72-E72)</f>
        <v>517.517</v>
      </c>
      <c r="I72" s="1094">
        <f>SUM(L72-F72)</f>
        <v>233200.77999999997</v>
      </c>
      <c r="J72" s="734" t="s">
        <v>873</v>
      </c>
      <c r="K72" s="1098">
        <v>887.073</v>
      </c>
      <c r="L72" s="1099">
        <v>414832.958</v>
      </c>
      <c r="M72" s="348">
        <f t="shared" si="11"/>
        <v>38.97020106199452</v>
      </c>
      <c r="N72" s="350"/>
      <c r="O72" s="313"/>
      <c r="P72" s="313"/>
      <c r="Q72" s="335"/>
      <c r="R72" s="313"/>
      <c r="S72" s="313"/>
      <c r="T72" s="313"/>
      <c r="U72" s="313"/>
      <c r="V72" s="313"/>
      <c r="W72" s="313"/>
      <c r="X72" s="313"/>
    </row>
    <row r="73" spans="1:24" ht="15">
      <c r="A73" s="346">
        <v>9</v>
      </c>
      <c r="B73" s="1378"/>
      <c r="C73" s="1382" t="s">
        <v>876</v>
      </c>
      <c r="D73" s="1383"/>
      <c r="E73" s="1097">
        <v>2464.414</v>
      </c>
      <c r="F73" s="1094">
        <v>855211.308</v>
      </c>
      <c r="G73" s="348">
        <f t="shared" si="9"/>
        <v>28.91868371142186</v>
      </c>
      <c r="H73" s="1097">
        <v>549.289</v>
      </c>
      <c r="I73" s="1094">
        <v>215963.352</v>
      </c>
      <c r="J73" s="734" t="s">
        <v>873</v>
      </c>
      <c r="K73" s="1098">
        <v>3013.703</v>
      </c>
      <c r="L73" s="1099">
        <v>1071174.66</v>
      </c>
      <c r="M73" s="348">
        <f t="shared" si="11"/>
        <v>29.61955939254797</v>
      </c>
      <c r="N73" s="313"/>
      <c r="O73" s="313"/>
      <c r="P73" s="313"/>
      <c r="Q73" s="335"/>
      <c r="R73" s="313"/>
      <c r="S73" s="313"/>
      <c r="T73" s="313"/>
      <c r="U73" s="313"/>
      <c r="V73" s="313"/>
      <c r="W73" s="313"/>
      <c r="X73" s="313"/>
    </row>
    <row r="74" spans="1:24" ht="15">
      <c r="A74" s="346">
        <v>10</v>
      </c>
      <c r="B74" s="1368" t="s">
        <v>372</v>
      </c>
      <c r="C74" s="1368"/>
      <c r="D74" s="1368"/>
      <c r="E74" s="1097">
        <v>406.448</v>
      </c>
      <c r="F74" s="1094">
        <v>105180.916</v>
      </c>
      <c r="G74" s="348">
        <f t="shared" si="9"/>
        <v>21.56506203335564</v>
      </c>
      <c r="H74" s="1097">
        <v>24.957</v>
      </c>
      <c r="I74" s="1094">
        <v>10429.762</v>
      </c>
      <c r="J74" s="734" t="s">
        <v>873</v>
      </c>
      <c r="K74" s="1098">
        <v>431.403</v>
      </c>
      <c r="L74" s="1099">
        <f t="shared" si="12"/>
        <v>115610.678</v>
      </c>
      <c r="M74" s="348">
        <f t="shared" si="11"/>
        <v>22.332304519594594</v>
      </c>
      <c r="N74" s="313"/>
      <c r="V74" s="313"/>
      <c r="W74" s="313"/>
      <c r="X74" s="313"/>
    </row>
    <row r="75" spans="1:24" ht="15.75" thickBot="1">
      <c r="A75" s="351">
        <v>11</v>
      </c>
      <c r="B75" s="1369" t="s">
        <v>469</v>
      </c>
      <c r="C75" s="1369"/>
      <c r="D75" s="1369"/>
      <c r="E75" s="1104">
        <v>0</v>
      </c>
      <c r="F75" s="1105">
        <v>0</v>
      </c>
      <c r="G75" s="1106" t="s">
        <v>873</v>
      </c>
      <c r="H75" s="1104">
        <v>0</v>
      </c>
      <c r="I75" s="1105">
        <v>0</v>
      </c>
      <c r="J75" s="736" t="s">
        <v>873</v>
      </c>
      <c r="K75" s="1107">
        <f t="shared" si="12"/>
        <v>0</v>
      </c>
      <c r="L75" s="1108">
        <f t="shared" si="12"/>
        <v>0</v>
      </c>
      <c r="M75" s="1106" t="s">
        <v>873</v>
      </c>
      <c r="N75" s="313"/>
      <c r="V75" s="313"/>
      <c r="W75" s="313"/>
      <c r="X75" s="313"/>
    </row>
    <row r="76" spans="1:24" ht="15.75" thickBot="1">
      <c r="A76" s="352">
        <v>12</v>
      </c>
      <c r="B76" s="1370" t="s">
        <v>461</v>
      </c>
      <c r="C76" s="1370"/>
      <c r="D76" s="1370"/>
      <c r="E76" s="353">
        <f>E71+E72+E73+E74+E75</f>
        <v>6481.68</v>
      </c>
      <c r="F76" s="354">
        <f>F71+F72+F73+F74+F75</f>
        <v>2627183.5770000005</v>
      </c>
      <c r="G76" s="676">
        <f>IF(E76=0,0,F76/12/E76)</f>
        <v>33.77704001894571</v>
      </c>
      <c r="H76" s="353">
        <f>H71+H72+H73+H74+H75</f>
        <v>1680.5140000000004</v>
      </c>
      <c r="I76" s="354">
        <f>I71+I72+I73+I74+I75</f>
        <v>1218230.611</v>
      </c>
      <c r="J76" s="737" t="s">
        <v>873</v>
      </c>
      <c r="K76" s="355">
        <f>K71+K72+K73+K74+K75</f>
        <v>8162.192000000001</v>
      </c>
      <c r="L76" s="354">
        <f>L71+L72+L73+L74+L75</f>
        <v>3845414.1879999996</v>
      </c>
      <c r="M76" s="356">
        <f t="shared" si="11"/>
        <v>39.26043179740605</v>
      </c>
      <c r="N76" s="313"/>
      <c r="O76" s="334"/>
      <c r="P76" s="334"/>
      <c r="Q76" s="334"/>
      <c r="R76" s="334"/>
      <c r="S76" s="334"/>
      <c r="T76" s="334"/>
      <c r="U76" s="334"/>
      <c r="V76" s="333"/>
      <c r="W76" s="333"/>
      <c r="X76" s="333"/>
    </row>
    <row r="77" ht="12.75"/>
    <row r="78" ht="12.75"/>
    <row r="79" spans="1:4" ht="21.75" thickBot="1">
      <c r="A79" s="1423" t="s">
        <v>1163</v>
      </c>
      <c r="B79" s="1423"/>
      <c r="C79" s="1423"/>
      <c r="D79" s="1423"/>
    </row>
    <row r="80" spans="1:24" ht="15.75">
      <c r="A80" s="1424" t="s">
        <v>341</v>
      </c>
      <c r="B80" s="1427" t="s">
        <v>371</v>
      </c>
      <c r="C80" s="1428"/>
      <c r="D80" s="1429"/>
      <c r="E80" s="1411" t="s">
        <v>478</v>
      </c>
      <c r="F80" s="1412"/>
      <c r="G80" s="1412"/>
      <c r="H80" s="1412"/>
      <c r="I80" s="1412"/>
      <c r="J80" s="1412"/>
      <c r="K80" s="1412"/>
      <c r="L80" s="1412"/>
      <c r="M80" s="1412"/>
      <c r="N80" s="1412"/>
      <c r="O80" s="1412"/>
      <c r="P80" s="1412"/>
      <c r="Q80" s="1412"/>
      <c r="R80" s="1412"/>
      <c r="S80" s="1412"/>
      <c r="T80" s="1412"/>
      <c r="U80" s="1412"/>
      <c r="V80" s="1412"/>
      <c r="W80" s="1412"/>
      <c r="X80" s="1413"/>
    </row>
    <row r="81" spans="1:24" ht="12.75">
      <c r="A81" s="1425"/>
      <c r="B81" s="1430"/>
      <c r="C81" s="1431"/>
      <c r="D81" s="1432"/>
      <c r="E81" s="1414" t="s">
        <v>468</v>
      </c>
      <c r="F81" s="1415"/>
      <c r="G81" s="1415"/>
      <c r="H81" s="1416"/>
      <c r="I81" s="1414" t="s">
        <v>472</v>
      </c>
      <c r="J81" s="1415"/>
      <c r="K81" s="1415"/>
      <c r="L81" s="1416"/>
      <c r="M81" s="1414" t="s">
        <v>464</v>
      </c>
      <c r="N81" s="1415"/>
      <c r="O81" s="1415"/>
      <c r="P81" s="1416"/>
      <c r="Q81" s="1417" t="s">
        <v>462</v>
      </c>
      <c r="R81" s="1418"/>
      <c r="S81" s="1417" t="s">
        <v>363</v>
      </c>
      <c r="T81" s="1418"/>
      <c r="U81" s="1417" t="s">
        <v>465</v>
      </c>
      <c r="V81" s="1418"/>
      <c r="W81" s="1419" t="s">
        <v>461</v>
      </c>
      <c r="X81" s="1420"/>
    </row>
    <row r="82" spans="1:24" ht="12.75">
      <c r="A82" s="1425"/>
      <c r="B82" s="1430"/>
      <c r="C82" s="1431"/>
      <c r="D82" s="1432"/>
      <c r="E82" s="1400" t="s">
        <v>463</v>
      </c>
      <c r="F82" s="1401"/>
      <c r="G82" s="1402" t="s">
        <v>471</v>
      </c>
      <c r="H82" s="1403"/>
      <c r="I82" s="1400" t="s">
        <v>868</v>
      </c>
      <c r="J82" s="1401"/>
      <c r="K82" s="1402" t="s">
        <v>473</v>
      </c>
      <c r="L82" s="1403"/>
      <c r="M82" s="1400" t="s">
        <v>967</v>
      </c>
      <c r="N82" s="1401"/>
      <c r="O82" s="1402" t="s">
        <v>474</v>
      </c>
      <c r="P82" s="1403"/>
      <c r="Q82" s="1414"/>
      <c r="R82" s="1416"/>
      <c r="S82" s="1414"/>
      <c r="T82" s="1416"/>
      <c r="U82" s="1414"/>
      <c r="V82" s="1416"/>
      <c r="W82" s="1421"/>
      <c r="X82" s="1422"/>
    </row>
    <row r="83" spans="1:24" ht="12.75">
      <c r="A83" s="1425"/>
      <c r="B83" s="1430"/>
      <c r="C83" s="1431"/>
      <c r="D83" s="1432"/>
      <c r="E83" s="339" t="s">
        <v>370</v>
      </c>
      <c r="F83" s="315" t="s">
        <v>565</v>
      </c>
      <c r="G83" s="340" t="s">
        <v>370</v>
      </c>
      <c r="H83" s="341" t="s">
        <v>565</v>
      </c>
      <c r="I83" s="339" t="s">
        <v>370</v>
      </c>
      <c r="J83" s="340" t="s">
        <v>565</v>
      </c>
      <c r="K83" s="340" t="s">
        <v>370</v>
      </c>
      <c r="L83" s="341" t="s">
        <v>565</v>
      </c>
      <c r="M83" s="339" t="s">
        <v>370</v>
      </c>
      <c r="N83" s="340" t="s">
        <v>565</v>
      </c>
      <c r="O83" s="340" t="s">
        <v>370</v>
      </c>
      <c r="P83" s="341" t="s">
        <v>565</v>
      </c>
      <c r="Q83" s="339" t="s">
        <v>370</v>
      </c>
      <c r="R83" s="341" t="s">
        <v>565</v>
      </c>
      <c r="S83" s="339" t="s">
        <v>370</v>
      </c>
      <c r="T83" s="341" t="s">
        <v>565</v>
      </c>
      <c r="U83" s="339" t="s">
        <v>370</v>
      </c>
      <c r="V83" s="341" t="s">
        <v>565</v>
      </c>
      <c r="W83" s="1059" t="s">
        <v>869</v>
      </c>
      <c r="X83" s="1060" t="s">
        <v>565</v>
      </c>
    </row>
    <row r="84" spans="1:24" ht="13.5" thickBot="1">
      <c r="A84" s="1426"/>
      <c r="B84" s="1433"/>
      <c r="C84" s="1434"/>
      <c r="D84" s="1435"/>
      <c r="E84" s="594">
        <v>1</v>
      </c>
      <c r="F84" s="595">
        <f>E84+1</f>
        <v>2</v>
      </c>
      <c r="G84" s="596">
        <f aca="true" t="shared" si="13" ref="G84:X84">F84+1</f>
        <v>3</v>
      </c>
      <c r="H84" s="597">
        <f t="shared" si="13"/>
        <v>4</v>
      </c>
      <c r="I84" s="595">
        <f t="shared" si="13"/>
        <v>5</v>
      </c>
      <c r="J84" s="596">
        <f t="shared" si="13"/>
        <v>6</v>
      </c>
      <c r="K84" s="596">
        <f t="shared" si="13"/>
        <v>7</v>
      </c>
      <c r="L84" s="598">
        <f t="shared" si="13"/>
        <v>8</v>
      </c>
      <c r="M84" s="594">
        <f t="shared" si="13"/>
        <v>9</v>
      </c>
      <c r="N84" s="596">
        <f t="shared" si="13"/>
        <v>10</v>
      </c>
      <c r="O84" s="596">
        <f t="shared" si="13"/>
        <v>11</v>
      </c>
      <c r="P84" s="597">
        <f t="shared" si="13"/>
        <v>12</v>
      </c>
      <c r="Q84" s="594">
        <f t="shared" si="13"/>
        <v>13</v>
      </c>
      <c r="R84" s="597">
        <f t="shared" si="13"/>
        <v>14</v>
      </c>
      <c r="S84" s="595">
        <f t="shared" si="13"/>
        <v>15</v>
      </c>
      <c r="T84" s="598">
        <f t="shared" si="13"/>
        <v>16</v>
      </c>
      <c r="U84" s="594">
        <f t="shared" si="13"/>
        <v>17</v>
      </c>
      <c r="V84" s="597">
        <f t="shared" si="13"/>
        <v>18</v>
      </c>
      <c r="W84" s="599">
        <f t="shared" si="13"/>
        <v>19</v>
      </c>
      <c r="X84" s="600">
        <f t="shared" si="13"/>
        <v>20</v>
      </c>
    </row>
    <row r="85" spans="1:24" ht="15">
      <c r="A85" s="321">
        <v>1</v>
      </c>
      <c r="B85" s="1378" t="s">
        <v>470</v>
      </c>
      <c r="C85" s="1405" t="s">
        <v>460</v>
      </c>
      <c r="D85" s="1406"/>
      <c r="E85" s="1080">
        <f>E10-E53</f>
        <v>82086.61200000043</v>
      </c>
      <c r="F85" s="1081">
        <f aca="true" t="shared" si="14" ref="F85:X85">F10-F53</f>
        <v>7902.3920000000035</v>
      </c>
      <c r="G85" s="1081">
        <f t="shared" si="14"/>
        <v>11046.430000000051</v>
      </c>
      <c r="H85" s="1082">
        <f t="shared" si="14"/>
        <v>169.04400000000032</v>
      </c>
      <c r="I85" s="1083">
        <f t="shared" si="14"/>
        <v>-5326.73400000023</v>
      </c>
      <c r="J85" s="1081">
        <f t="shared" si="14"/>
        <v>2641.3369999999986</v>
      </c>
      <c r="K85" s="1081">
        <f t="shared" si="14"/>
        <v>874.9049999999997</v>
      </c>
      <c r="L85" s="1084">
        <f t="shared" si="14"/>
        <v>143.22900000000004</v>
      </c>
      <c r="M85" s="1080">
        <f t="shared" si="14"/>
        <v>47287.671</v>
      </c>
      <c r="N85" s="1081">
        <f t="shared" si="14"/>
        <v>8035.829</v>
      </c>
      <c r="O85" s="1081">
        <f t="shared" si="14"/>
        <v>10046.903999999999</v>
      </c>
      <c r="P85" s="1082">
        <f t="shared" si="14"/>
        <v>35.55</v>
      </c>
      <c r="Q85" s="1080">
        <f t="shared" si="14"/>
        <v>306</v>
      </c>
      <c r="R85" s="1082">
        <f t="shared" si="14"/>
        <v>0</v>
      </c>
      <c r="S85" s="1083">
        <f t="shared" si="14"/>
        <v>-2518.4950000000026</v>
      </c>
      <c r="T85" s="1084">
        <f t="shared" si="14"/>
        <v>-503.15599999999995</v>
      </c>
      <c r="U85" s="1080">
        <f t="shared" si="14"/>
        <v>102381.32399999996</v>
      </c>
      <c r="V85" s="1082">
        <f t="shared" si="14"/>
        <v>9882.185999999998</v>
      </c>
      <c r="W85" s="1061">
        <f t="shared" si="14"/>
        <v>246184.61700000055</v>
      </c>
      <c r="X85" s="1062">
        <f t="shared" si="14"/>
        <v>28306.411000000007</v>
      </c>
    </row>
    <row r="86" spans="1:24" ht="15">
      <c r="A86" s="321">
        <v>2</v>
      </c>
      <c r="B86" s="1404"/>
      <c r="C86" s="1407" t="s">
        <v>373</v>
      </c>
      <c r="D86" s="1408"/>
      <c r="E86" s="1085">
        <f aca="true" t="shared" si="15" ref="E86:X90">E11-E54</f>
        <v>-5452.829000000005</v>
      </c>
      <c r="F86" s="1086">
        <f t="shared" si="15"/>
        <v>-596.4489999999987</v>
      </c>
      <c r="G86" s="1086">
        <f t="shared" si="15"/>
        <v>16428.469000000012</v>
      </c>
      <c r="H86" s="1087">
        <f t="shared" si="15"/>
        <v>1880.0200000000004</v>
      </c>
      <c r="I86" s="1088">
        <f t="shared" si="15"/>
        <v>37250.25800000003</v>
      </c>
      <c r="J86" s="1086">
        <f t="shared" si="15"/>
        <v>6735.4400000000005</v>
      </c>
      <c r="K86" s="1086">
        <f t="shared" si="15"/>
        <v>318.58100000000195</v>
      </c>
      <c r="L86" s="1089">
        <f t="shared" si="15"/>
        <v>-454.949</v>
      </c>
      <c r="M86" s="1085">
        <f t="shared" si="15"/>
        <v>16119.686999999998</v>
      </c>
      <c r="N86" s="1086">
        <f t="shared" si="15"/>
        <v>5851.642</v>
      </c>
      <c r="O86" s="1086">
        <f t="shared" si="15"/>
        <v>9630.807</v>
      </c>
      <c r="P86" s="1087">
        <f t="shared" si="15"/>
        <v>382.4040000000001</v>
      </c>
      <c r="Q86" s="1085">
        <f t="shared" si="15"/>
        <v>0</v>
      </c>
      <c r="R86" s="1087">
        <f t="shared" si="15"/>
        <v>0</v>
      </c>
      <c r="S86" s="1088">
        <f t="shared" si="15"/>
        <v>-383.5449999999996</v>
      </c>
      <c r="T86" s="1089">
        <f t="shared" si="15"/>
        <v>319.812</v>
      </c>
      <c r="U86" s="1085">
        <f t="shared" si="15"/>
        <v>13380.776000000002</v>
      </c>
      <c r="V86" s="1087">
        <f t="shared" si="15"/>
        <v>197.8109999999997</v>
      </c>
      <c r="W86" s="1063">
        <f t="shared" si="15"/>
        <v>87292.20400000003</v>
      </c>
      <c r="X86" s="1064">
        <f t="shared" si="15"/>
        <v>14315.731000000007</v>
      </c>
    </row>
    <row r="87" spans="1:24" ht="15">
      <c r="A87" s="322">
        <v>3</v>
      </c>
      <c r="B87" s="1404"/>
      <c r="C87" s="1409" t="s">
        <v>345</v>
      </c>
      <c r="D87" s="1410"/>
      <c r="E87" s="1085">
        <f t="shared" si="15"/>
        <v>32442.226000000606</v>
      </c>
      <c r="F87" s="1086">
        <f t="shared" si="15"/>
        <v>-9644.925000000017</v>
      </c>
      <c r="G87" s="1086">
        <f t="shared" si="15"/>
        <v>29059.668000000005</v>
      </c>
      <c r="H87" s="1087">
        <f t="shared" si="15"/>
        <v>-4314.996999999999</v>
      </c>
      <c r="I87" s="1088">
        <f t="shared" si="15"/>
        <v>10894.952999998568</v>
      </c>
      <c r="J87" s="1086">
        <f t="shared" si="15"/>
        <v>-4922.046000000002</v>
      </c>
      <c r="K87" s="1086">
        <f t="shared" si="15"/>
        <v>186.36200000000008</v>
      </c>
      <c r="L87" s="1089">
        <f t="shared" si="15"/>
        <v>425.5490000000002</v>
      </c>
      <c r="M87" s="1085">
        <f t="shared" si="15"/>
        <v>19425.069000000003</v>
      </c>
      <c r="N87" s="1086">
        <f t="shared" si="15"/>
        <v>12200.445999999998</v>
      </c>
      <c r="O87" s="1086">
        <f t="shared" si="15"/>
        <v>17380.797</v>
      </c>
      <c r="P87" s="1087">
        <f t="shared" si="15"/>
        <v>2169.9339999999997</v>
      </c>
      <c r="Q87" s="1085">
        <f t="shared" si="15"/>
        <v>171.5</v>
      </c>
      <c r="R87" s="1087">
        <f t="shared" si="15"/>
        <v>0</v>
      </c>
      <c r="S87" s="1088">
        <f t="shared" si="15"/>
        <v>8506.478</v>
      </c>
      <c r="T87" s="1089">
        <f t="shared" si="15"/>
        <v>-404.77100000000246</v>
      </c>
      <c r="U87" s="1085">
        <f t="shared" si="15"/>
        <v>49192.19499999999</v>
      </c>
      <c r="V87" s="1087">
        <f t="shared" si="15"/>
        <v>3047.5729999999967</v>
      </c>
      <c r="W87" s="1063">
        <f t="shared" si="15"/>
        <v>167259.2479999992</v>
      </c>
      <c r="X87" s="1064">
        <f t="shared" si="15"/>
        <v>-1443.2370000000228</v>
      </c>
    </row>
    <row r="88" spans="1:24" ht="15">
      <c r="A88" s="322">
        <v>4</v>
      </c>
      <c r="B88" s="1384" t="s">
        <v>372</v>
      </c>
      <c r="C88" s="1385"/>
      <c r="D88" s="1386"/>
      <c r="E88" s="1085">
        <f t="shared" si="15"/>
        <v>10693.432</v>
      </c>
      <c r="F88" s="1086">
        <f t="shared" si="15"/>
        <v>-70.37299999999982</v>
      </c>
      <c r="G88" s="1086">
        <f t="shared" si="15"/>
        <v>0</v>
      </c>
      <c r="H88" s="1087">
        <f t="shared" si="15"/>
        <v>0</v>
      </c>
      <c r="I88" s="1088">
        <f t="shared" si="15"/>
        <v>0</v>
      </c>
      <c r="J88" s="1086">
        <f t="shared" si="15"/>
        <v>0</v>
      </c>
      <c r="K88" s="1086">
        <f t="shared" si="15"/>
        <v>0</v>
      </c>
      <c r="L88" s="1089">
        <f t="shared" si="15"/>
        <v>0</v>
      </c>
      <c r="M88" s="1085">
        <f t="shared" si="15"/>
        <v>0</v>
      </c>
      <c r="N88" s="1086">
        <f t="shared" si="15"/>
        <v>0</v>
      </c>
      <c r="O88" s="1086">
        <f t="shared" si="15"/>
        <v>0</v>
      </c>
      <c r="P88" s="1087">
        <f t="shared" si="15"/>
        <v>0</v>
      </c>
      <c r="Q88" s="1085">
        <f t="shared" si="15"/>
        <v>0</v>
      </c>
      <c r="R88" s="1087">
        <f t="shared" si="15"/>
        <v>0</v>
      </c>
      <c r="S88" s="1088">
        <f t="shared" si="15"/>
        <v>-1936.6859999999997</v>
      </c>
      <c r="T88" s="1089">
        <f t="shared" si="15"/>
        <v>112.35999999999996</v>
      </c>
      <c r="U88" s="1085">
        <f t="shared" si="15"/>
        <v>-2127.572</v>
      </c>
      <c r="V88" s="1087">
        <f t="shared" si="15"/>
        <v>-33</v>
      </c>
      <c r="W88" s="1063">
        <f t="shared" si="15"/>
        <v>6629.173999999999</v>
      </c>
      <c r="X88" s="1064">
        <f t="shared" si="15"/>
        <v>8.98700000000008</v>
      </c>
    </row>
    <row r="89" spans="1:24" ht="15.75" thickBot="1">
      <c r="A89" s="323">
        <v>5</v>
      </c>
      <c r="B89" s="1387" t="s">
        <v>469</v>
      </c>
      <c r="C89" s="1388"/>
      <c r="D89" s="1389"/>
      <c r="E89" s="1090">
        <f t="shared" si="15"/>
        <v>0</v>
      </c>
      <c r="F89" s="1091">
        <f t="shared" si="15"/>
        <v>0</v>
      </c>
      <c r="G89" s="1091">
        <f t="shared" si="15"/>
        <v>0</v>
      </c>
      <c r="H89" s="1092">
        <f t="shared" si="15"/>
        <v>0</v>
      </c>
      <c r="I89" s="1088">
        <f t="shared" si="15"/>
        <v>0</v>
      </c>
      <c r="J89" s="1086">
        <f t="shared" si="15"/>
        <v>0</v>
      </c>
      <c r="K89" s="1086">
        <f t="shared" si="15"/>
        <v>0</v>
      </c>
      <c r="L89" s="1089">
        <f t="shared" si="15"/>
        <v>0</v>
      </c>
      <c r="M89" s="1090">
        <f t="shared" si="15"/>
        <v>0</v>
      </c>
      <c r="N89" s="1091">
        <f t="shared" si="15"/>
        <v>0</v>
      </c>
      <c r="O89" s="1091">
        <f t="shared" si="15"/>
        <v>0</v>
      </c>
      <c r="P89" s="1092">
        <f t="shared" si="15"/>
        <v>0</v>
      </c>
      <c r="Q89" s="1090">
        <f t="shared" si="15"/>
        <v>0</v>
      </c>
      <c r="R89" s="1092">
        <f t="shared" si="15"/>
        <v>0</v>
      </c>
      <c r="S89" s="1088">
        <f t="shared" si="15"/>
        <v>0</v>
      </c>
      <c r="T89" s="1089">
        <f t="shared" si="15"/>
        <v>0</v>
      </c>
      <c r="U89" s="1090">
        <f t="shared" si="15"/>
        <v>0</v>
      </c>
      <c r="V89" s="1092">
        <f t="shared" si="15"/>
        <v>0</v>
      </c>
      <c r="W89" s="1065">
        <f t="shared" si="15"/>
        <v>0</v>
      </c>
      <c r="X89" s="1066">
        <f t="shared" si="15"/>
        <v>0</v>
      </c>
    </row>
    <row r="90" spans="1:24" ht="15.75" thickBot="1">
      <c r="A90" s="324">
        <v>6</v>
      </c>
      <c r="B90" s="1390" t="s">
        <v>461</v>
      </c>
      <c r="C90" s="1391"/>
      <c r="D90" s="1392"/>
      <c r="E90" s="325">
        <f t="shared" si="15"/>
        <v>119769.44100000104</v>
      </c>
      <c r="F90" s="326">
        <f t="shared" si="15"/>
        <v>-2409.355000000025</v>
      </c>
      <c r="G90" s="327">
        <f t="shared" si="15"/>
        <v>56534.567000000156</v>
      </c>
      <c r="H90" s="328">
        <f t="shared" si="15"/>
        <v>-2265.9329999999973</v>
      </c>
      <c r="I90" s="325">
        <f t="shared" si="15"/>
        <v>42818.47699999844</v>
      </c>
      <c r="J90" s="327">
        <f t="shared" si="15"/>
        <v>4454.731</v>
      </c>
      <c r="K90" s="327">
        <f t="shared" si="15"/>
        <v>1379.8480000000018</v>
      </c>
      <c r="L90" s="328">
        <f t="shared" si="15"/>
        <v>113.82900000000018</v>
      </c>
      <c r="M90" s="325">
        <f t="shared" si="15"/>
        <v>82832.42700000001</v>
      </c>
      <c r="N90" s="327">
        <f t="shared" si="15"/>
        <v>26087.917</v>
      </c>
      <c r="O90" s="327">
        <f t="shared" si="15"/>
        <v>37058.50800000001</v>
      </c>
      <c r="P90" s="328">
        <f t="shared" si="15"/>
        <v>2587.8879999999995</v>
      </c>
      <c r="Q90" s="329">
        <f t="shared" si="15"/>
        <v>477.5</v>
      </c>
      <c r="R90" s="330">
        <f t="shared" si="15"/>
        <v>0</v>
      </c>
      <c r="S90" s="329">
        <f t="shared" si="15"/>
        <v>3667.751999999993</v>
      </c>
      <c r="T90" s="330">
        <f t="shared" si="15"/>
        <v>-475.75500000000466</v>
      </c>
      <c r="U90" s="331">
        <f t="shared" si="15"/>
        <v>162826.72299999994</v>
      </c>
      <c r="V90" s="332">
        <f t="shared" si="15"/>
        <v>13094.569999999992</v>
      </c>
      <c r="W90" s="361">
        <f t="shared" si="15"/>
        <v>507365.24300000025</v>
      </c>
      <c r="X90" s="362">
        <f t="shared" si="15"/>
        <v>41187.89199999999</v>
      </c>
    </row>
    <row r="91" spans="1:24" ht="15">
      <c r="A91" s="313"/>
      <c r="B91" s="313"/>
      <c r="C91" s="313"/>
      <c r="D91" s="313"/>
      <c r="E91" s="313"/>
      <c r="F91" s="313"/>
      <c r="G91" s="313"/>
      <c r="H91" s="313"/>
      <c r="I91" s="313"/>
      <c r="J91" s="313"/>
      <c r="K91" s="313"/>
      <c r="L91" s="313"/>
      <c r="M91" s="313"/>
      <c r="N91" s="313"/>
      <c r="O91" s="313"/>
      <c r="P91" s="313"/>
      <c r="Q91" s="313"/>
      <c r="R91" s="313"/>
      <c r="S91" s="313"/>
      <c r="T91" s="313"/>
      <c r="U91" s="313"/>
      <c r="V91" s="313"/>
      <c r="W91" s="313"/>
      <c r="X91" s="313"/>
    </row>
    <row r="92" spans="1:24" ht="23.25">
      <c r="A92" s="142" t="s">
        <v>892</v>
      </c>
      <c r="B92" s="336"/>
      <c r="C92" s="336"/>
      <c r="D92" s="336"/>
      <c r="E92" s="336"/>
      <c r="F92" s="336"/>
      <c r="G92" s="336"/>
      <c r="H92" s="336"/>
      <c r="I92" s="336"/>
      <c r="J92" s="336"/>
      <c r="K92" s="336"/>
      <c r="L92" s="336"/>
      <c r="M92" s="582" t="s">
        <v>979</v>
      </c>
      <c r="N92" s="336"/>
      <c r="O92" s="336"/>
      <c r="P92" s="336"/>
      <c r="Q92" s="336"/>
      <c r="R92" s="336"/>
      <c r="S92" s="336"/>
      <c r="T92" s="143"/>
      <c r="U92" s="143"/>
      <c r="V92" s="143"/>
      <c r="W92" s="143"/>
      <c r="X92" s="143"/>
    </row>
    <row r="93" spans="1:24" ht="15.75" thickBot="1">
      <c r="A93" s="338"/>
      <c r="B93" s="336"/>
      <c r="C93" s="336"/>
      <c r="D93" s="336"/>
      <c r="E93" s="336"/>
      <c r="F93" s="336"/>
      <c r="G93" s="336"/>
      <c r="H93" s="336"/>
      <c r="I93" s="336"/>
      <c r="J93" s="336"/>
      <c r="K93" s="336"/>
      <c r="L93" s="336"/>
      <c r="M93" s="337"/>
      <c r="N93" s="313"/>
      <c r="O93" s="313"/>
      <c r="P93" s="313"/>
      <c r="Q93" s="313"/>
      <c r="R93" s="313"/>
      <c r="S93" s="313"/>
      <c r="T93" s="313"/>
      <c r="U93" s="143"/>
      <c r="V93" s="143"/>
      <c r="W93" s="143"/>
      <c r="X93" s="143"/>
    </row>
    <row r="94" spans="1:24" ht="15">
      <c r="A94" s="1393" t="s">
        <v>341</v>
      </c>
      <c r="B94" s="1396" t="s">
        <v>371</v>
      </c>
      <c r="C94" s="1396"/>
      <c r="D94" s="1396"/>
      <c r="E94" s="1399" t="s">
        <v>475</v>
      </c>
      <c r="F94" s="1374"/>
      <c r="G94" s="1375"/>
      <c r="H94" s="1371" t="s">
        <v>477</v>
      </c>
      <c r="I94" s="1372"/>
      <c r="J94" s="1373"/>
      <c r="K94" s="1374" t="s">
        <v>461</v>
      </c>
      <c r="L94" s="1374"/>
      <c r="M94" s="1375"/>
      <c r="N94" s="313"/>
      <c r="O94" s="1376" t="s">
        <v>870</v>
      </c>
      <c r="P94" s="1376"/>
      <c r="Q94" s="1376"/>
      <c r="R94" s="1376"/>
      <c r="S94" s="1376"/>
      <c r="T94" s="1376"/>
      <c r="U94" s="1376"/>
      <c r="V94" s="1376"/>
      <c r="W94" s="1376"/>
      <c r="X94" s="1376"/>
    </row>
    <row r="95" spans="1:24" ht="38.25">
      <c r="A95" s="1394"/>
      <c r="B95" s="1397"/>
      <c r="C95" s="1397"/>
      <c r="D95" s="1397"/>
      <c r="E95" s="339" t="s">
        <v>871</v>
      </c>
      <c r="F95" s="340" t="s">
        <v>476</v>
      </c>
      <c r="G95" s="341" t="s">
        <v>467</v>
      </c>
      <c r="H95" s="339" t="s">
        <v>466</v>
      </c>
      <c r="I95" s="340" t="s">
        <v>476</v>
      </c>
      <c r="J95" s="341" t="s">
        <v>467</v>
      </c>
      <c r="K95" s="315" t="s">
        <v>466</v>
      </c>
      <c r="L95" s="299" t="s">
        <v>476</v>
      </c>
      <c r="M95" s="341" t="s">
        <v>467</v>
      </c>
      <c r="N95" s="313"/>
      <c r="O95" s="1376"/>
      <c r="P95" s="1376"/>
      <c r="Q95" s="1376"/>
      <c r="R95" s="1376"/>
      <c r="S95" s="1376"/>
      <c r="T95" s="1376"/>
      <c r="U95" s="1376"/>
      <c r="V95" s="1376"/>
      <c r="W95" s="1376"/>
      <c r="X95" s="1376"/>
    </row>
    <row r="96" spans="1:24" ht="26.25" thickBot="1">
      <c r="A96" s="1395"/>
      <c r="B96" s="1398"/>
      <c r="C96" s="1398"/>
      <c r="D96" s="1398"/>
      <c r="E96" s="316">
        <v>1</v>
      </c>
      <c r="F96" s="318">
        <v>2</v>
      </c>
      <c r="G96" s="319" t="s">
        <v>595</v>
      </c>
      <c r="H96" s="316">
        <v>4</v>
      </c>
      <c r="I96" s="318">
        <v>5</v>
      </c>
      <c r="J96" s="319">
        <v>6</v>
      </c>
      <c r="K96" s="317">
        <v>7</v>
      </c>
      <c r="L96" s="342">
        <v>8</v>
      </c>
      <c r="M96" s="319" t="s">
        <v>596</v>
      </c>
      <c r="N96" s="320"/>
      <c r="O96" s="313"/>
      <c r="P96" s="313"/>
      <c r="Q96" s="313"/>
      <c r="R96" s="313"/>
      <c r="S96" s="320"/>
      <c r="T96" s="320"/>
      <c r="U96" s="320"/>
      <c r="V96" s="320"/>
      <c r="W96" s="320"/>
      <c r="X96" s="320"/>
    </row>
    <row r="97" spans="1:24" ht="15">
      <c r="A97" s="343">
        <v>1</v>
      </c>
      <c r="B97" s="1363" t="s">
        <v>470</v>
      </c>
      <c r="C97" s="1379" t="s">
        <v>872</v>
      </c>
      <c r="D97" s="344" t="s">
        <v>455</v>
      </c>
      <c r="E97" s="1093">
        <f aca="true" t="shared" si="16" ref="E97:M108">E22-E65</f>
        <v>-3.3570000000000277</v>
      </c>
      <c r="F97" s="1094">
        <f t="shared" si="16"/>
        <v>47890.774000000034</v>
      </c>
      <c r="G97" s="345">
        <f t="shared" si="16"/>
        <v>10.252409012066764</v>
      </c>
      <c r="H97" s="1093">
        <f t="shared" si="16"/>
        <v>13.499000000000024</v>
      </c>
      <c r="I97" s="1094">
        <f t="shared" si="16"/>
        <v>8086.926999999894</v>
      </c>
      <c r="J97" s="733" t="e">
        <f t="shared" si="16"/>
        <v>#VALUE!</v>
      </c>
      <c r="K97" s="1095">
        <f t="shared" si="16"/>
        <v>10.142000000000053</v>
      </c>
      <c r="L97" s="1096">
        <f t="shared" si="16"/>
        <v>55977.70099999994</v>
      </c>
      <c r="M97" s="345">
        <f t="shared" si="16"/>
        <v>7.494069217310738</v>
      </c>
      <c r="N97" s="313"/>
      <c r="O97" s="313"/>
      <c r="P97" s="313"/>
      <c r="Q97" s="335"/>
      <c r="R97" s="313"/>
      <c r="S97" s="313"/>
      <c r="T97" s="313"/>
      <c r="U97" s="313"/>
      <c r="V97" s="313"/>
      <c r="W97" s="313"/>
      <c r="X97" s="313"/>
    </row>
    <row r="98" spans="1:24" ht="15">
      <c r="A98" s="343">
        <v>2</v>
      </c>
      <c r="B98" s="1377"/>
      <c r="C98" s="1379"/>
      <c r="D98" s="344" t="s">
        <v>456</v>
      </c>
      <c r="E98" s="1097">
        <f t="shared" si="16"/>
        <v>-15.07899999999995</v>
      </c>
      <c r="F98" s="1094">
        <f t="shared" si="16"/>
        <v>-13886.975999999966</v>
      </c>
      <c r="G98" s="345">
        <f t="shared" si="16"/>
        <v>-0.41214094515554933</v>
      </c>
      <c r="H98" s="1097">
        <f t="shared" si="16"/>
        <v>23.685000000000002</v>
      </c>
      <c r="I98" s="1094">
        <f t="shared" si="16"/>
        <v>80537.33000000002</v>
      </c>
      <c r="J98" s="733" t="e">
        <f t="shared" si="16"/>
        <v>#VALUE!</v>
      </c>
      <c r="K98" s="1098">
        <f t="shared" si="16"/>
        <v>8.606000000000108</v>
      </c>
      <c r="L98" s="1099">
        <f t="shared" si="16"/>
        <v>66650.35400000005</v>
      </c>
      <c r="M98" s="345">
        <f t="shared" si="16"/>
        <v>6.123003044965856</v>
      </c>
      <c r="N98" s="313"/>
      <c r="O98" s="313"/>
      <c r="P98" s="313"/>
      <c r="Q98" s="335"/>
      <c r="R98" s="313"/>
      <c r="S98" s="313"/>
      <c r="T98" s="313"/>
      <c r="U98" s="313"/>
      <c r="V98" s="313"/>
      <c r="W98" s="313"/>
      <c r="X98" s="313"/>
    </row>
    <row r="99" spans="1:24" ht="15">
      <c r="A99" s="346">
        <v>3</v>
      </c>
      <c r="B99" s="1377"/>
      <c r="C99" s="1379"/>
      <c r="D99" s="347" t="s">
        <v>457</v>
      </c>
      <c r="E99" s="1097">
        <f t="shared" si="16"/>
        <v>-55.19599999999991</v>
      </c>
      <c r="F99" s="1094">
        <f t="shared" si="16"/>
        <v>392028.8980000001</v>
      </c>
      <c r="G99" s="348">
        <f t="shared" si="16"/>
        <v>24.23010929860214</v>
      </c>
      <c r="H99" s="1097">
        <f t="shared" si="16"/>
        <v>52.1699999999999</v>
      </c>
      <c r="I99" s="1094">
        <f t="shared" si="16"/>
        <v>-308515.772</v>
      </c>
      <c r="J99" s="734" t="e">
        <f t="shared" si="16"/>
        <v>#VALUE!</v>
      </c>
      <c r="K99" s="1098">
        <f t="shared" si="16"/>
        <v>-3.0260000000000673</v>
      </c>
      <c r="L99" s="1099">
        <f t="shared" si="16"/>
        <v>83513.12600000005</v>
      </c>
      <c r="M99" s="348">
        <f t="shared" si="16"/>
        <v>4.236732693461626</v>
      </c>
      <c r="N99" s="313"/>
      <c r="O99" s="313"/>
      <c r="P99" s="313"/>
      <c r="Q99" s="335"/>
      <c r="R99" s="313"/>
      <c r="S99" s="313"/>
      <c r="T99" s="313"/>
      <c r="U99" s="313"/>
      <c r="V99" s="313"/>
      <c r="W99" s="313"/>
      <c r="X99" s="313"/>
    </row>
    <row r="100" spans="1:24" ht="15">
      <c r="A100" s="346">
        <v>4</v>
      </c>
      <c r="B100" s="1377"/>
      <c r="C100" s="1379"/>
      <c r="D100" s="347" t="s">
        <v>458</v>
      </c>
      <c r="E100" s="1097">
        <f t="shared" si="16"/>
        <v>-8.533999999999992</v>
      </c>
      <c r="F100" s="1094">
        <f t="shared" si="16"/>
        <v>-16162.048999999985</v>
      </c>
      <c r="G100" s="348">
        <f t="shared" si="16"/>
        <v>-4.171187331006244</v>
      </c>
      <c r="H100" s="1097">
        <f t="shared" si="16"/>
        <v>12.189999999999984</v>
      </c>
      <c r="I100" s="1094">
        <f t="shared" si="16"/>
        <v>32927.21000000001</v>
      </c>
      <c r="J100" s="734" t="e">
        <f t="shared" si="16"/>
        <v>#VALUE!</v>
      </c>
      <c r="K100" s="1098">
        <f t="shared" si="16"/>
        <v>3.656000000000006</v>
      </c>
      <c r="L100" s="1099">
        <f t="shared" si="16"/>
        <v>16765.161000000022</v>
      </c>
      <c r="M100" s="348">
        <f t="shared" si="16"/>
        <v>4.257452538491329</v>
      </c>
      <c r="N100" s="313"/>
      <c r="O100" s="313"/>
      <c r="P100" s="313"/>
      <c r="Q100" s="335"/>
      <c r="R100" s="313"/>
      <c r="S100" s="313"/>
      <c r="T100" s="313"/>
      <c r="U100" s="313"/>
      <c r="V100" s="313"/>
      <c r="W100" s="313"/>
      <c r="X100" s="313"/>
    </row>
    <row r="101" spans="1:24" ht="15">
      <c r="A101" s="346">
        <v>5</v>
      </c>
      <c r="B101" s="1377"/>
      <c r="C101" s="1379"/>
      <c r="D101" s="347" t="s">
        <v>459</v>
      </c>
      <c r="E101" s="1097">
        <f t="shared" si="16"/>
        <v>-16.553000000000054</v>
      </c>
      <c r="F101" s="1094">
        <f t="shared" si="16"/>
        <v>3190.8490000000165</v>
      </c>
      <c r="G101" s="348">
        <f t="shared" si="16"/>
        <v>2.738570337962358</v>
      </c>
      <c r="H101" s="1097">
        <f t="shared" si="16"/>
        <v>3.333000000000027</v>
      </c>
      <c r="I101" s="1094">
        <f t="shared" si="16"/>
        <v>5797.994999999981</v>
      </c>
      <c r="J101" s="734" t="e">
        <f t="shared" si="16"/>
        <v>#VALUE!</v>
      </c>
      <c r="K101" s="1098">
        <f t="shared" si="16"/>
        <v>-13.220000000000027</v>
      </c>
      <c r="L101" s="1099">
        <f t="shared" si="16"/>
        <v>8988.844000000012</v>
      </c>
      <c r="M101" s="348">
        <f t="shared" si="16"/>
        <v>3.363836717246528</v>
      </c>
      <c r="N101" s="313"/>
      <c r="O101" s="313"/>
      <c r="P101" s="313"/>
      <c r="Q101" s="335"/>
      <c r="R101" s="313"/>
      <c r="S101" s="313"/>
      <c r="T101" s="313"/>
      <c r="U101" s="313"/>
      <c r="V101" s="313"/>
      <c r="W101" s="313"/>
      <c r="X101" s="313"/>
    </row>
    <row r="102" spans="1:24" ht="15">
      <c r="A102" s="346">
        <v>6</v>
      </c>
      <c r="B102" s="1377"/>
      <c r="C102" s="1379"/>
      <c r="D102" s="347" t="s">
        <v>874</v>
      </c>
      <c r="E102" s="1097">
        <f t="shared" si="16"/>
        <v>-1.7519999999999953</v>
      </c>
      <c r="F102" s="1094">
        <f t="shared" si="16"/>
        <v>8111.335000000006</v>
      </c>
      <c r="G102" s="348">
        <f t="shared" si="16"/>
        <v>6.485427958696405</v>
      </c>
      <c r="H102" s="1097">
        <f t="shared" si="16"/>
        <v>1.4470000000000027</v>
      </c>
      <c r="I102" s="1094">
        <f t="shared" si="16"/>
        <v>6178.095999999998</v>
      </c>
      <c r="J102" s="734" t="e">
        <f t="shared" si="16"/>
        <v>#VALUE!</v>
      </c>
      <c r="K102" s="1098">
        <f t="shared" si="16"/>
        <v>-0.3049999999999784</v>
      </c>
      <c r="L102" s="1099">
        <f t="shared" si="16"/>
        <v>14289.431000000011</v>
      </c>
      <c r="M102" s="348">
        <f t="shared" si="16"/>
        <v>7.688596017833532</v>
      </c>
      <c r="N102" s="349"/>
      <c r="O102" s="313"/>
      <c r="P102" s="313"/>
      <c r="Q102" s="335"/>
      <c r="R102" s="313"/>
      <c r="S102" s="313"/>
      <c r="T102" s="313"/>
      <c r="U102" s="313"/>
      <c r="V102" s="313"/>
      <c r="W102" s="313"/>
      <c r="X102" s="313"/>
    </row>
    <row r="103" spans="1:24" ht="15">
      <c r="A103" s="346">
        <v>7</v>
      </c>
      <c r="B103" s="1377"/>
      <c r="C103" s="1380"/>
      <c r="D103" s="371" t="s">
        <v>461</v>
      </c>
      <c r="E103" s="1100">
        <f t="shared" si="16"/>
        <v>-100.47099999999955</v>
      </c>
      <c r="F103" s="1101">
        <f t="shared" si="16"/>
        <v>421172.83100000024</v>
      </c>
      <c r="G103" s="372">
        <f t="shared" si="16"/>
        <v>12.396268007332345</v>
      </c>
      <c r="H103" s="1100">
        <f t="shared" si="16"/>
        <v>106.32399999999996</v>
      </c>
      <c r="I103" s="1101">
        <f t="shared" si="16"/>
        <v>-174988.21400000004</v>
      </c>
      <c r="J103" s="735" t="e">
        <f t="shared" si="16"/>
        <v>#VALUE!</v>
      </c>
      <c r="K103" s="1102">
        <f t="shared" si="16"/>
        <v>5.85300000000052</v>
      </c>
      <c r="L103" s="1103">
        <f t="shared" si="16"/>
        <v>246184.6170000001</v>
      </c>
      <c r="M103" s="372">
        <f t="shared" si="16"/>
        <v>5.273812642561822</v>
      </c>
      <c r="N103" s="350"/>
      <c r="O103" s="313"/>
      <c r="P103" s="313"/>
      <c r="Q103" s="335"/>
      <c r="R103" s="313"/>
      <c r="S103" s="313"/>
      <c r="T103" s="313"/>
      <c r="U103" s="313"/>
      <c r="V103" s="313"/>
      <c r="W103" s="313"/>
      <c r="X103" s="313"/>
    </row>
    <row r="104" spans="1:24" ht="15">
      <c r="A104" s="346">
        <v>8</v>
      </c>
      <c r="B104" s="1377"/>
      <c r="C104" s="1381" t="s">
        <v>875</v>
      </c>
      <c r="D104" s="1368"/>
      <c r="E104" s="1097">
        <f t="shared" si="16"/>
        <v>31.819999999999993</v>
      </c>
      <c r="F104" s="1094">
        <f t="shared" si="16"/>
        <v>10975.639999999985</v>
      </c>
      <c r="G104" s="348">
        <f t="shared" si="16"/>
        <v>-0.9682305928279575</v>
      </c>
      <c r="H104" s="1097">
        <f t="shared" si="16"/>
        <v>130.1679999999999</v>
      </c>
      <c r="I104" s="1094">
        <f t="shared" si="16"/>
        <v>76316.56400000007</v>
      </c>
      <c r="J104" s="734" t="e">
        <f t="shared" si="16"/>
        <v>#VALUE!</v>
      </c>
      <c r="K104" s="1098">
        <f t="shared" si="16"/>
        <v>161.98799999999994</v>
      </c>
      <c r="L104" s="1099">
        <f t="shared" si="16"/>
        <v>87292.20400000003</v>
      </c>
      <c r="M104" s="348">
        <f t="shared" si="16"/>
        <v>0.9166725325819627</v>
      </c>
      <c r="N104" s="350"/>
      <c r="O104" s="313"/>
      <c r="P104" s="313"/>
      <c r="Q104" s="335"/>
      <c r="R104" s="313"/>
      <c r="S104" s="313"/>
      <c r="T104" s="313"/>
      <c r="U104" s="313"/>
      <c r="V104" s="313"/>
      <c r="W104" s="313"/>
      <c r="X104" s="313"/>
    </row>
    <row r="105" spans="1:24" ht="15">
      <c r="A105" s="346">
        <v>9</v>
      </c>
      <c r="B105" s="1378"/>
      <c r="C105" s="1382" t="s">
        <v>876</v>
      </c>
      <c r="D105" s="1383"/>
      <c r="E105" s="1097">
        <f t="shared" si="16"/>
        <v>-31.968000000000302</v>
      </c>
      <c r="F105" s="1094">
        <f t="shared" si="16"/>
        <v>61501.89400000009</v>
      </c>
      <c r="G105" s="348">
        <f t="shared" si="16"/>
        <v>2.48705636804274</v>
      </c>
      <c r="H105" s="1097">
        <f t="shared" si="16"/>
        <v>146.72699999999872</v>
      </c>
      <c r="I105" s="1094">
        <f t="shared" si="16"/>
        <v>100471.7470000002</v>
      </c>
      <c r="J105" s="734" t="e">
        <f t="shared" si="16"/>
        <v>#VALUE!</v>
      </c>
      <c r="K105" s="1098">
        <f t="shared" si="16"/>
        <v>114.75899999999865</v>
      </c>
      <c r="L105" s="1099">
        <f t="shared" si="16"/>
        <v>161973.6410000003</v>
      </c>
      <c r="M105" s="348">
        <f t="shared" si="16"/>
        <v>3.2280054545451833</v>
      </c>
      <c r="N105" s="313"/>
      <c r="O105" s="313"/>
      <c r="P105" s="313"/>
      <c r="Q105" s="335"/>
      <c r="R105" s="313"/>
      <c r="S105" s="313"/>
      <c r="T105" s="313"/>
      <c r="U105" s="313"/>
      <c r="V105" s="313"/>
      <c r="W105" s="313"/>
      <c r="X105" s="313"/>
    </row>
    <row r="106" spans="1:24" ht="15">
      <c r="A106" s="346">
        <v>10</v>
      </c>
      <c r="B106" s="1368" t="s">
        <v>372</v>
      </c>
      <c r="C106" s="1368"/>
      <c r="D106" s="1368"/>
      <c r="E106" s="1097">
        <f t="shared" si="16"/>
        <v>-1.2609999999999673</v>
      </c>
      <c r="F106" s="1094">
        <f t="shared" si="16"/>
        <v>10693.432</v>
      </c>
      <c r="G106" s="348">
        <f t="shared" si="16"/>
        <v>2.2663927434922506</v>
      </c>
      <c r="H106" s="1097">
        <f t="shared" si="16"/>
        <v>0.8290000000000006</v>
      </c>
      <c r="I106" s="1094">
        <f t="shared" si="16"/>
        <v>1221.3490000000002</v>
      </c>
      <c r="J106" s="734" t="e">
        <f t="shared" si="16"/>
        <v>#VALUE!</v>
      </c>
      <c r="K106" s="1098">
        <f t="shared" si="16"/>
        <v>-0.4300000000000068</v>
      </c>
      <c r="L106" s="1099">
        <f t="shared" si="16"/>
        <v>11914.781000000003</v>
      </c>
      <c r="M106" s="348">
        <f t="shared" si="16"/>
        <v>2.3261348335280694</v>
      </c>
      <c r="N106" s="313"/>
      <c r="V106" s="313"/>
      <c r="W106" s="313"/>
      <c r="X106" s="313"/>
    </row>
    <row r="107" spans="1:24" ht="15.75" thickBot="1">
      <c r="A107" s="351">
        <v>11</v>
      </c>
      <c r="B107" s="1369" t="s">
        <v>469</v>
      </c>
      <c r="C107" s="1369"/>
      <c r="D107" s="1369"/>
      <c r="E107" s="1104">
        <f t="shared" si="16"/>
        <v>0</v>
      </c>
      <c r="F107" s="1105">
        <f t="shared" si="16"/>
        <v>0</v>
      </c>
      <c r="G107" s="1106" t="e">
        <f t="shared" si="16"/>
        <v>#VALUE!</v>
      </c>
      <c r="H107" s="1104">
        <f t="shared" si="16"/>
        <v>0</v>
      </c>
      <c r="I107" s="1105">
        <f t="shared" si="16"/>
        <v>0</v>
      </c>
      <c r="J107" s="736" t="e">
        <f t="shared" si="16"/>
        <v>#VALUE!</v>
      </c>
      <c r="K107" s="1107">
        <f t="shared" si="16"/>
        <v>0</v>
      </c>
      <c r="L107" s="1108">
        <f t="shared" si="16"/>
        <v>0</v>
      </c>
      <c r="M107" s="1106" t="e">
        <f t="shared" si="16"/>
        <v>#VALUE!</v>
      </c>
      <c r="N107" s="313"/>
      <c r="V107" s="313"/>
      <c r="W107" s="313"/>
      <c r="X107" s="313"/>
    </row>
    <row r="108" spans="1:24" ht="15.75" thickBot="1">
      <c r="A108" s="352">
        <v>12</v>
      </c>
      <c r="B108" s="1370" t="s">
        <v>461</v>
      </c>
      <c r="C108" s="1370"/>
      <c r="D108" s="1370"/>
      <c r="E108" s="353">
        <f t="shared" si="16"/>
        <v>-101.88000000000011</v>
      </c>
      <c r="F108" s="354">
        <f t="shared" si="16"/>
        <v>504343.79700000025</v>
      </c>
      <c r="G108" s="676">
        <f t="shared" si="16"/>
        <v>7.127159877602779</v>
      </c>
      <c r="H108" s="353">
        <f t="shared" si="16"/>
        <v>384.04799999999864</v>
      </c>
      <c r="I108" s="354">
        <f t="shared" si="16"/>
        <v>3021.446000000229</v>
      </c>
      <c r="J108" s="737" t="e">
        <f t="shared" si="16"/>
        <v>#VALUE!</v>
      </c>
      <c r="K108" s="355">
        <f t="shared" si="16"/>
        <v>282.16999999999825</v>
      </c>
      <c r="L108" s="354">
        <f t="shared" si="16"/>
        <v>507365.24300000025</v>
      </c>
      <c r="M108" s="356">
        <f t="shared" si="16"/>
        <v>3.6950477580654066</v>
      </c>
      <c r="N108" s="313"/>
      <c r="O108" s="334"/>
      <c r="P108" s="334"/>
      <c r="Q108" s="334"/>
      <c r="R108" s="334"/>
      <c r="S108" s="334"/>
      <c r="T108" s="334"/>
      <c r="U108" s="334"/>
      <c r="V108" s="333"/>
      <c r="W108" s="333"/>
      <c r="X108" s="333"/>
    </row>
    <row r="111" ht="12.75"/>
  </sheetData>
  <sheetProtection/>
  <mergeCells count="118">
    <mergeCell ref="A5:A9"/>
    <mergeCell ref="B5:D9"/>
    <mergeCell ref="E5:X5"/>
    <mergeCell ref="E6:H6"/>
    <mergeCell ref="I6:L6"/>
    <mergeCell ref="M6:P6"/>
    <mergeCell ref="Q6:R7"/>
    <mergeCell ref="S6:T7"/>
    <mergeCell ref="U6:V7"/>
    <mergeCell ref="W6:X7"/>
    <mergeCell ref="E7:F7"/>
    <mergeCell ref="G7:H7"/>
    <mergeCell ref="I7:J7"/>
    <mergeCell ref="K7:L7"/>
    <mergeCell ref="M7:N7"/>
    <mergeCell ref="O7:P7"/>
    <mergeCell ref="B10:B12"/>
    <mergeCell ref="C10:D10"/>
    <mergeCell ref="C11:D11"/>
    <mergeCell ref="C12:D12"/>
    <mergeCell ref="B13:D13"/>
    <mergeCell ref="B14:D14"/>
    <mergeCell ref="B15:D15"/>
    <mergeCell ref="A19:A21"/>
    <mergeCell ref="B19:D21"/>
    <mergeCell ref="E19:G19"/>
    <mergeCell ref="H19:J19"/>
    <mergeCell ref="K19:M19"/>
    <mergeCell ref="O19:X20"/>
    <mergeCell ref="B22:B30"/>
    <mergeCell ref="C22:C28"/>
    <mergeCell ref="C29:D29"/>
    <mergeCell ref="C30:D30"/>
    <mergeCell ref="B31:D31"/>
    <mergeCell ref="B32:D32"/>
    <mergeCell ref="B33:D33"/>
    <mergeCell ref="A39:M39"/>
    <mergeCell ref="A40:M40"/>
    <mergeCell ref="A41:M41"/>
    <mergeCell ref="A42:M42"/>
    <mergeCell ref="A43:M43"/>
    <mergeCell ref="A44:M44"/>
    <mergeCell ref="A45:M45"/>
    <mergeCell ref="A46:M46"/>
    <mergeCell ref="B47:D47"/>
    <mergeCell ref="A48:A52"/>
    <mergeCell ref="B48:D52"/>
    <mergeCell ref="E48:X48"/>
    <mergeCell ref="E49:H49"/>
    <mergeCell ref="I49:L49"/>
    <mergeCell ref="M49:P49"/>
    <mergeCell ref="Q49:R50"/>
    <mergeCell ref="S49:T50"/>
    <mergeCell ref="U49:V50"/>
    <mergeCell ref="W49:X50"/>
    <mergeCell ref="E50:F50"/>
    <mergeCell ref="G50:H50"/>
    <mergeCell ref="I50:J50"/>
    <mergeCell ref="K50:L50"/>
    <mergeCell ref="M50:N50"/>
    <mergeCell ref="O50:P50"/>
    <mergeCell ref="B53:B55"/>
    <mergeCell ref="C53:D53"/>
    <mergeCell ref="C54:D54"/>
    <mergeCell ref="C55:D55"/>
    <mergeCell ref="B56:D56"/>
    <mergeCell ref="B57:D57"/>
    <mergeCell ref="B58:D58"/>
    <mergeCell ref="A62:A64"/>
    <mergeCell ref="B62:D64"/>
    <mergeCell ref="E62:G62"/>
    <mergeCell ref="H62:J62"/>
    <mergeCell ref="K62:M62"/>
    <mergeCell ref="O62:X63"/>
    <mergeCell ref="B65:B73"/>
    <mergeCell ref="C65:C71"/>
    <mergeCell ref="C72:D72"/>
    <mergeCell ref="C73:D73"/>
    <mergeCell ref="B74:D74"/>
    <mergeCell ref="B75:D75"/>
    <mergeCell ref="B76:D76"/>
    <mergeCell ref="A79:D79"/>
    <mergeCell ref="A80:A84"/>
    <mergeCell ref="B80:D84"/>
    <mergeCell ref="E80:X80"/>
    <mergeCell ref="E81:H81"/>
    <mergeCell ref="I81:L81"/>
    <mergeCell ref="M81:P81"/>
    <mergeCell ref="Q81:R82"/>
    <mergeCell ref="S81:T82"/>
    <mergeCell ref="U81:V82"/>
    <mergeCell ref="W81:X82"/>
    <mergeCell ref="E82:F82"/>
    <mergeCell ref="G82:H82"/>
    <mergeCell ref="I82:J82"/>
    <mergeCell ref="K82:L82"/>
    <mergeCell ref="M82:N82"/>
    <mergeCell ref="O82:P82"/>
    <mergeCell ref="B85:B87"/>
    <mergeCell ref="C85:D85"/>
    <mergeCell ref="C86:D86"/>
    <mergeCell ref="C87:D87"/>
    <mergeCell ref="B88:D88"/>
    <mergeCell ref="B89:D89"/>
    <mergeCell ref="B90:D90"/>
    <mergeCell ref="A94:A96"/>
    <mergeCell ref="B94:D96"/>
    <mergeCell ref="E94:G94"/>
    <mergeCell ref="B106:D106"/>
    <mergeCell ref="B107:D107"/>
    <mergeCell ref="B108:D108"/>
    <mergeCell ref="H94:J94"/>
    <mergeCell ref="K94:M94"/>
    <mergeCell ref="O94:X95"/>
    <mergeCell ref="B97:B105"/>
    <mergeCell ref="C97:C103"/>
    <mergeCell ref="C104:D104"/>
    <mergeCell ref="C105:D105"/>
  </mergeCells>
  <conditionalFormatting sqref="F34:F36 L34:L36">
    <cfRule type="cellIs" priority="1" dxfId="12" operator="lessThan" stopIfTrue="1">
      <formula>0</formula>
    </cfRule>
    <cfRule type="cellIs" priority="2" dxfId="12" operator="greaterThan" stopIfTrue="1">
      <formula>0</formula>
    </cfRule>
  </conditionalFormatting>
  <printOptions horizontalCentered="1"/>
  <pageMargins left="0" right="0" top="0.7874015748031497" bottom="0.2755905511811024" header="0.2755905511811024" footer="0.1968503937007874"/>
  <pageSetup cellComments="asDisplayed" horizontalDpi="300" verticalDpi="300" orientation="landscape" paperSize="9" scale="59" r:id="rId3"/>
  <legacyDrawing r:id="rId2"/>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P43"/>
  <sheetViews>
    <sheetView zoomScalePageLayoutView="0" workbookViewId="0" topLeftCell="A1">
      <pane xSplit="3" ySplit="6" topLeftCell="D7" activePane="bottomRight" state="frozen"/>
      <selection pane="topLeft" activeCell="A26" sqref="A26:F26"/>
      <selection pane="topRight" activeCell="A26" sqref="A26:F26"/>
      <selection pane="bottomLeft" activeCell="A26" sqref="A26:F26"/>
      <selection pane="bottomRight" activeCell="A26" sqref="A26:F26"/>
    </sheetView>
  </sheetViews>
  <sheetFormatPr defaultColWidth="9.140625" defaultRowHeight="15"/>
  <cols>
    <col min="1" max="1" width="3.421875" style="8" customWidth="1"/>
    <col min="2" max="2" width="9.00390625" style="8" customWidth="1"/>
    <col min="3" max="3" width="54.8515625" style="8" customWidth="1"/>
    <col min="4" max="4" width="13.28125" style="8" customWidth="1"/>
    <col min="5" max="10" width="12.7109375" style="8" customWidth="1"/>
    <col min="11" max="12" width="13.421875" style="8" bestFit="1" customWidth="1"/>
    <col min="13" max="13" width="11.28125" style="8" customWidth="1"/>
    <col min="14" max="14" width="4.00390625" style="8" customWidth="1"/>
    <col min="15" max="15" width="10.8515625" style="8" bestFit="1" customWidth="1"/>
    <col min="16" max="16384" width="9.140625" style="8" customWidth="1"/>
  </cols>
  <sheetData>
    <row r="1" spans="1:14" ht="28.5">
      <c r="A1" s="601" t="s">
        <v>639</v>
      </c>
      <c r="B1" s="234"/>
      <c r="C1" s="234"/>
      <c r="D1" s="143"/>
      <c r="E1" s="143"/>
      <c r="F1" s="143"/>
      <c r="G1" s="143"/>
      <c r="H1" s="143"/>
      <c r="I1" s="143"/>
      <c r="J1" s="143"/>
      <c r="K1" s="299"/>
      <c r="L1" s="299"/>
      <c r="M1" s="143"/>
      <c r="N1" s="7"/>
    </row>
    <row r="2" spans="1:14" s="9" customFormat="1" ht="36.75" customHeight="1" thickBot="1">
      <c r="A2" s="286"/>
      <c r="B2" s="286"/>
      <c r="C2" s="286"/>
      <c r="D2" s="286"/>
      <c r="E2" s="286"/>
      <c r="F2" s="286"/>
      <c r="G2" s="286"/>
      <c r="H2" s="286"/>
      <c r="I2" s="286"/>
      <c r="J2" s="286"/>
      <c r="K2" s="286"/>
      <c r="L2" s="286"/>
      <c r="M2" s="582" t="s">
        <v>979</v>
      </c>
      <c r="N2" s="13"/>
    </row>
    <row r="3" spans="1:14" s="9" customFormat="1" ht="17.25" customHeight="1">
      <c r="A3" s="1448" t="s">
        <v>341</v>
      </c>
      <c r="B3" s="1451" t="s">
        <v>517</v>
      </c>
      <c r="C3" s="1452"/>
      <c r="D3" s="1457" t="s">
        <v>524</v>
      </c>
      <c r="E3" s="1458"/>
      <c r="F3" s="1458"/>
      <c r="G3" s="1458"/>
      <c r="H3" s="1458"/>
      <c r="I3" s="1458"/>
      <c r="J3" s="1458"/>
      <c r="K3" s="1459"/>
      <c r="L3" s="1460" t="s">
        <v>362</v>
      </c>
      <c r="M3" s="1461"/>
      <c r="N3" s="363"/>
    </row>
    <row r="4" spans="1:14" s="9" customFormat="1" ht="29.25" customHeight="1">
      <c r="A4" s="1449"/>
      <c r="B4" s="1453"/>
      <c r="C4" s="1454"/>
      <c r="D4" s="1462" t="s">
        <v>996</v>
      </c>
      <c r="E4" s="1464" t="s">
        <v>503</v>
      </c>
      <c r="F4" s="1465" t="s">
        <v>505</v>
      </c>
      <c r="G4" s="1466"/>
      <c r="H4" s="1466"/>
      <c r="I4" s="1466"/>
      <c r="J4" s="1467"/>
      <c r="K4" s="1468" t="s">
        <v>461</v>
      </c>
      <c r="L4" s="1470" t="s">
        <v>504</v>
      </c>
      <c r="M4" s="1472" t="s">
        <v>505</v>
      </c>
      <c r="N4" s="363"/>
    </row>
    <row r="5" spans="1:14" ht="33.75" customHeight="1">
      <c r="A5" s="1449"/>
      <c r="B5" s="1453"/>
      <c r="C5" s="1454"/>
      <c r="D5" s="1463"/>
      <c r="E5" s="1463"/>
      <c r="F5" s="610" t="s">
        <v>882</v>
      </c>
      <c r="G5" s="611" t="s">
        <v>521</v>
      </c>
      <c r="H5" s="611" t="s">
        <v>883</v>
      </c>
      <c r="I5" s="611" t="s">
        <v>884</v>
      </c>
      <c r="J5" s="611" t="s">
        <v>885</v>
      </c>
      <c r="K5" s="1469"/>
      <c r="L5" s="1471"/>
      <c r="M5" s="1473"/>
      <c r="N5" s="363"/>
    </row>
    <row r="6" spans="1:16" s="365" customFormat="1" ht="12" thickBot="1">
      <c r="A6" s="1450"/>
      <c r="B6" s="1455"/>
      <c r="C6" s="1456"/>
      <c r="D6" s="602" t="s">
        <v>411</v>
      </c>
      <c r="E6" s="603" t="s">
        <v>412</v>
      </c>
      <c r="F6" s="1441" t="s">
        <v>413</v>
      </c>
      <c r="G6" s="1442"/>
      <c r="H6" s="1442"/>
      <c r="I6" s="1442"/>
      <c r="J6" s="1443"/>
      <c r="K6" s="622" t="s">
        <v>587</v>
      </c>
      <c r="L6" s="604" t="s">
        <v>415</v>
      </c>
      <c r="M6" s="605" t="s">
        <v>416</v>
      </c>
      <c r="N6" s="364"/>
      <c r="O6" s="366"/>
      <c r="P6" s="366"/>
    </row>
    <row r="7" spans="1:16" ht="18" thickBot="1">
      <c r="A7" s="621">
        <v>1</v>
      </c>
      <c r="B7" s="619" t="s">
        <v>499</v>
      </c>
      <c r="C7" s="620"/>
      <c r="D7" s="627">
        <f>SUM(D8:D13,D15,D19,D23,D24)</f>
        <v>789948.1668699998</v>
      </c>
      <c r="E7" s="628">
        <f aca="true" t="shared" si="0" ref="E7:L7">SUM(E8:E13,E15,E19,E23,E24)</f>
        <v>103161.03009999999</v>
      </c>
      <c r="F7" s="628">
        <f t="shared" si="0"/>
        <v>5602.1089999999995</v>
      </c>
      <c r="G7" s="628">
        <f t="shared" si="0"/>
        <v>3717.15459</v>
      </c>
      <c r="H7" s="628">
        <f t="shared" si="0"/>
        <v>2132.517</v>
      </c>
      <c r="I7" s="628">
        <f t="shared" si="0"/>
        <v>39969.67655</v>
      </c>
      <c r="J7" s="628">
        <f t="shared" si="0"/>
        <v>1155.33</v>
      </c>
      <c r="K7" s="628">
        <f t="shared" si="0"/>
        <v>945685.9841099998</v>
      </c>
      <c r="L7" s="628">
        <f t="shared" si="0"/>
        <v>945685.9841099998</v>
      </c>
      <c r="M7" s="629">
        <v>0</v>
      </c>
      <c r="N7" s="364"/>
      <c r="O7" s="388"/>
      <c r="P7" s="161"/>
    </row>
    <row r="8" spans="1:15" ht="18.75" customHeight="1">
      <c r="A8" s="606">
        <v>2</v>
      </c>
      <c r="B8" s="1444" t="s">
        <v>421</v>
      </c>
      <c r="C8" s="1445"/>
      <c r="D8" s="1011">
        <v>3006.5829999999996</v>
      </c>
      <c r="E8" s="1012">
        <v>47267.765</v>
      </c>
      <c r="F8" s="1012">
        <v>0</v>
      </c>
      <c r="G8" s="1012">
        <v>30</v>
      </c>
      <c r="H8" s="1012">
        <v>0</v>
      </c>
      <c r="I8" s="1012">
        <v>0</v>
      </c>
      <c r="J8" s="1012">
        <v>0</v>
      </c>
      <c r="K8" s="630">
        <f aca="true" t="shared" si="1" ref="K8:K27">SUM(D8:J8)</f>
        <v>50304.348</v>
      </c>
      <c r="L8" s="631">
        <f>K8</f>
        <v>50304.348</v>
      </c>
      <c r="M8" s="632" t="s">
        <v>873</v>
      </c>
      <c r="N8" s="364"/>
      <c r="O8" s="388"/>
    </row>
    <row r="9" spans="1:15" ht="48.75" customHeight="1">
      <c r="A9" s="606">
        <v>3</v>
      </c>
      <c r="B9" s="1437" t="s">
        <v>422</v>
      </c>
      <c r="C9" s="1438"/>
      <c r="D9" s="1013">
        <v>7901.554999999999</v>
      </c>
      <c r="E9" s="1014">
        <v>2909.612</v>
      </c>
      <c r="F9" s="1014">
        <v>333.386</v>
      </c>
      <c r="G9" s="1014">
        <v>105</v>
      </c>
      <c r="H9" s="1014">
        <v>99</v>
      </c>
      <c r="I9" s="1014">
        <v>311.843</v>
      </c>
      <c r="J9" s="1014">
        <v>0</v>
      </c>
      <c r="K9" s="633">
        <f t="shared" si="1"/>
        <v>11660.396</v>
      </c>
      <c r="L9" s="634">
        <f aca="true" t="shared" si="2" ref="L9:L27">K9</f>
        <v>11660.396</v>
      </c>
      <c r="M9" s="635" t="s">
        <v>873</v>
      </c>
      <c r="N9" s="367"/>
      <c r="O9" s="388"/>
    </row>
    <row r="10" spans="1:15" ht="35.25" customHeight="1">
      <c r="A10" s="606">
        <v>4</v>
      </c>
      <c r="B10" s="1446" t="s">
        <v>500</v>
      </c>
      <c r="C10" s="1447"/>
      <c r="D10" s="1013">
        <v>137251.967</v>
      </c>
      <c r="E10" s="1014">
        <v>605.304</v>
      </c>
      <c r="F10" s="1014">
        <v>1129.97</v>
      </c>
      <c r="G10" s="1014">
        <v>26.4</v>
      </c>
      <c r="H10" s="1014">
        <v>1036</v>
      </c>
      <c r="I10" s="1014">
        <v>0</v>
      </c>
      <c r="J10" s="1014">
        <v>0</v>
      </c>
      <c r="K10" s="633">
        <f t="shared" si="1"/>
        <v>140049.641</v>
      </c>
      <c r="L10" s="634">
        <f t="shared" si="2"/>
        <v>140049.641</v>
      </c>
      <c r="M10" s="635" t="s">
        <v>873</v>
      </c>
      <c r="N10" s="367"/>
      <c r="O10" s="388"/>
    </row>
    <row r="11" spans="1:15" ht="26.25" customHeight="1">
      <c r="A11" s="606">
        <v>5</v>
      </c>
      <c r="B11" s="1437" t="s">
        <v>502</v>
      </c>
      <c r="C11" s="1438"/>
      <c r="D11" s="1013">
        <v>0</v>
      </c>
      <c r="E11" s="1014">
        <v>22.5</v>
      </c>
      <c r="F11" s="1014">
        <v>0</v>
      </c>
      <c r="G11" s="1014">
        <v>0</v>
      </c>
      <c r="H11" s="1014">
        <v>0</v>
      </c>
      <c r="I11" s="1014">
        <v>0</v>
      </c>
      <c r="J11" s="1014">
        <v>0</v>
      </c>
      <c r="K11" s="633">
        <f t="shared" si="1"/>
        <v>22.5</v>
      </c>
      <c r="L11" s="634">
        <f t="shared" si="2"/>
        <v>22.5</v>
      </c>
      <c r="M11" s="635" t="s">
        <v>873</v>
      </c>
      <c r="N11" s="367"/>
      <c r="O11" s="388"/>
    </row>
    <row r="12" spans="1:15" ht="15">
      <c r="A12" s="606">
        <v>6</v>
      </c>
      <c r="B12" s="1437" t="s">
        <v>423</v>
      </c>
      <c r="C12" s="1438"/>
      <c r="D12" s="1013">
        <v>2932.511</v>
      </c>
      <c r="E12" s="1014">
        <v>12.5</v>
      </c>
      <c r="F12" s="1014">
        <v>0</v>
      </c>
      <c r="G12" s="1014">
        <v>0</v>
      </c>
      <c r="H12" s="1014">
        <v>0</v>
      </c>
      <c r="I12" s="1014">
        <v>0</v>
      </c>
      <c r="J12" s="1014">
        <v>0</v>
      </c>
      <c r="K12" s="633">
        <f t="shared" si="1"/>
        <v>2945.011</v>
      </c>
      <c r="L12" s="634">
        <f t="shared" si="2"/>
        <v>2945.011</v>
      </c>
      <c r="M12" s="635" t="s">
        <v>873</v>
      </c>
      <c r="N12" s="367"/>
      <c r="O12" s="388"/>
    </row>
    <row r="13" spans="1:15" ht="15">
      <c r="A13" s="606">
        <v>7</v>
      </c>
      <c r="B13" s="1437" t="s">
        <v>501</v>
      </c>
      <c r="C13" s="1438"/>
      <c r="D13" s="1013">
        <v>134410.07509</v>
      </c>
      <c r="E13" s="1014">
        <v>24728.557999999997</v>
      </c>
      <c r="F13" s="1014">
        <v>1331.603</v>
      </c>
      <c r="G13" s="1014">
        <v>829.237</v>
      </c>
      <c r="H13" s="1014">
        <v>997.517</v>
      </c>
      <c r="I13" s="1014">
        <v>2350.985</v>
      </c>
      <c r="J13" s="1014">
        <v>289.28000000000003</v>
      </c>
      <c r="K13" s="633">
        <f t="shared" si="1"/>
        <v>164937.25508999996</v>
      </c>
      <c r="L13" s="634">
        <f t="shared" si="2"/>
        <v>164937.25508999996</v>
      </c>
      <c r="M13" s="635" t="s">
        <v>873</v>
      </c>
      <c r="N13" s="367"/>
      <c r="O13" s="388"/>
    </row>
    <row r="14" spans="1:15" ht="15">
      <c r="A14" s="607">
        <v>8</v>
      </c>
      <c r="B14" s="612" t="s">
        <v>364</v>
      </c>
      <c r="C14" s="613" t="s">
        <v>424</v>
      </c>
      <c r="D14" s="1015">
        <v>109797.707</v>
      </c>
      <c r="E14" s="1016">
        <v>0</v>
      </c>
      <c r="F14" s="1016">
        <v>0</v>
      </c>
      <c r="G14" s="1016">
        <v>0</v>
      </c>
      <c r="H14" s="1016">
        <v>0</v>
      </c>
      <c r="I14" s="1016">
        <v>0</v>
      </c>
      <c r="J14" s="1016">
        <v>0</v>
      </c>
      <c r="K14" s="630">
        <f t="shared" si="1"/>
        <v>109797.707</v>
      </c>
      <c r="L14" s="636">
        <f t="shared" si="2"/>
        <v>109797.707</v>
      </c>
      <c r="M14" s="637" t="s">
        <v>873</v>
      </c>
      <c r="N14" s="367"/>
      <c r="O14" s="388"/>
    </row>
    <row r="15" spans="1:15" ht="15">
      <c r="A15" s="606">
        <v>9</v>
      </c>
      <c r="B15" s="1437" t="s">
        <v>425</v>
      </c>
      <c r="C15" s="1438"/>
      <c r="D15" s="1013">
        <v>70968.15677999999</v>
      </c>
      <c r="E15" s="1014">
        <v>1191.074</v>
      </c>
      <c r="F15" s="1014">
        <v>453.048</v>
      </c>
      <c r="G15" s="1014">
        <v>154</v>
      </c>
      <c r="H15" s="1014">
        <v>0</v>
      </c>
      <c r="I15" s="1014">
        <v>29626.44755</v>
      </c>
      <c r="J15" s="1014">
        <v>0</v>
      </c>
      <c r="K15" s="633">
        <f t="shared" si="1"/>
        <v>102392.72632999998</v>
      </c>
      <c r="L15" s="634">
        <f t="shared" si="2"/>
        <v>102392.72632999998</v>
      </c>
      <c r="M15" s="635" t="s">
        <v>873</v>
      </c>
      <c r="N15" s="367"/>
      <c r="O15" s="388"/>
    </row>
    <row r="16" spans="1:15" ht="15">
      <c r="A16" s="625">
        <v>10</v>
      </c>
      <c r="B16" s="615" t="s">
        <v>364</v>
      </c>
      <c r="C16" s="626" t="s">
        <v>426</v>
      </c>
      <c r="D16" s="1017">
        <v>0</v>
      </c>
      <c r="E16" s="1018">
        <v>0</v>
      </c>
      <c r="F16" s="1018">
        <v>0</v>
      </c>
      <c r="G16" s="1018">
        <v>0</v>
      </c>
      <c r="H16" s="1018">
        <v>0</v>
      </c>
      <c r="I16" s="1018">
        <v>0</v>
      </c>
      <c r="J16" s="1018">
        <v>0</v>
      </c>
      <c r="K16" s="638">
        <f t="shared" si="1"/>
        <v>0</v>
      </c>
      <c r="L16" s="639">
        <f t="shared" si="2"/>
        <v>0</v>
      </c>
      <c r="M16" s="640" t="s">
        <v>873</v>
      </c>
      <c r="N16" s="367"/>
      <c r="O16" s="388"/>
    </row>
    <row r="17" spans="1:15" ht="15">
      <c r="A17" s="608">
        <v>11</v>
      </c>
      <c r="B17" s="615"/>
      <c r="C17" s="614" t="s">
        <v>427</v>
      </c>
      <c r="D17" s="1019">
        <v>23.9</v>
      </c>
      <c r="E17" s="1020">
        <v>0</v>
      </c>
      <c r="F17" s="1020">
        <v>0</v>
      </c>
      <c r="G17" s="1020">
        <v>0</v>
      </c>
      <c r="H17" s="1020">
        <v>0</v>
      </c>
      <c r="I17" s="1020">
        <v>0</v>
      </c>
      <c r="J17" s="1020">
        <v>0</v>
      </c>
      <c r="K17" s="641">
        <f t="shared" si="1"/>
        <v>23.9</v>
      </c>
      <c r="L17" s="642">
        <f t="shared" si="2"/>
        <v>23.9</v>
      </c>
      <c r="M17" s="643" t="s">
        <v>873</v>
      </c>
      <c r="N17" s="367"/>
      <c r="O17" s="388"/>
    </row>
    <row r="18" spans="1:15" ht="15">
      <c r="A18" s="607">
        <v>12</v>
      </c>
      <c r="B18" s="616"/>
      <c r="C18" s="617" t="s">
        <v>886</v>
      </c>
      <c r="D18" s="1015">
        <v>60784.74428</v>
      </c>
      <c r="E18" s="1016">
        <v>0</v>
      </c>
      <c r="F18" s="1016">
        <v>0</v>
      </c>
      <c r="G18" s="1016">
        <v>0</v>
      </c>
      <c r="H18" s="1016">
        <v>0</v>
      </c>
      <c r="I18" s="1016">
        <v>29288.44755</v>
      </c>
      <c r="J18" s="1016">
        <v>0</v>
      </c>
      <c r="K18" s="644">
        <f t="shared" si="1"/>
        <v>90073.19183</v>
      </c>
      <c r="L18" s="645">
        <f t="shared" si="2"/>
        <v>90073.19183</v>
      </c>
      <c r="M18" s="637" t="s">
        <v>873</v>
      </c>
      <c r="N18" s="367"/>
      <c r="O18" s="388"/>
    </row>
    <row r="19" spans="1:15" ht="12.75" customHeight="1">
      <c r="A19" s="606">
        <v>13</v>
      </c>
      <c r="B19" s="1437" t="s">
        <v>428</v>
      </c>
      <c r="C19" s="1438"/>
      <c r="D19" s="1013">
        <v>18221.13</v>
      </c>
      <c r="E19" s="1014">
        <v>279.98</v>
      </c>
      <c r="F19" s="1014">
        <v>183.32899999999998</v>
      </c>
      <c r="G19" s="1014">
        <v>0</v>
      </c>
      <c r="H19" s="1014">
        <v>0</v>
      </c>
      <c r="I19" s="1014">
        <v>7055.305</v>
      </c>
      <c r="J19" s="1014">
        <v>0</v>
      </c>
      <c r="K19" s="633">
        <f t="shared" si="1"/>
        <v>25739.744000000002</v>
      </c>
      <c r="L19" s="634">
        <f t="shared" si="2"/>
        <v>25739.744000000002</v>
      </c>
      <c r="M19" s="635" t="s">
        <v>873</v>
      </c>
      <c r="N19" s="367"/>
      <c r="O19" s="388"/>
    </row>
    <row r="20" spans="1:15" ht="15">
      <c r="A20" s="625">
        <v>14</v>
      </c>
      <c r="B20" s="615" t="s">
        <v>364</v>
      </c>
      <c r="C20" s="626" t="s">
        <v>429</v>
      </c>
      <c r="D20" s="1017">
        <v>0</v>
      </c>
      <c r="E20" s="1018">
        <v>0</v>
      </c>
      <c r="F20" s="1018">
        <v>0</v>
      </c>
      <c r="G20" s="1018">
        <v>0</v>
      </c>
      <c r="H20" s="1018">
        <v>0</v>
      </c>
      <c r="I20" s="1018">
        <v>0</v>
      </c>
      <c r="J20" s="1018">
        <v>0</v>
      </c>
      <c r="K20" s="638">
        <f t="shared" si="1"/>
        <v>0</v>
      </c>
      <c r="L20" s="639">
        <f t="shared" si="2"/>
        <v>0</v>
      </c>
      <c r="M20" s="640" t="s">
        <v>873</v>
      </c>
      <c r="N20" s="367"/>
      <c r="O20" s="388"/>
    </row>
    <row r="21" spans="1:15" ht="15">
      <c r="A21" s="608">
        <v>15</v>
      </c>
      <c r="B21" s="615"/>
      <c r="C21" s="614" t="s">
        <v>427</v>
      </c>
      <c r="D21" s="1019">
        <v>971</v>
      </c>
      <c r="E21" s="1020">
        <v>0</v>
      </c>
      <c r="F21" s="1020">
        <v>0</v>
      </c>
      <c r="G21" s="1020">
        <v>0</v>
      </c>
      <c r="H21" s="1020">
        <v>0</v>
      </c>
      <c r="I21" s="1020">
        <v>0</v>
      </c>
      <c r="J21" s="1020">
        <v>0</v>
      </c>
      <c r="K21" s="641">
        <f t="shared" si="1"/>
        <v>971</v>
      </c>
      <c r="L21" s="642">
        <f t="shared" si="2"/>
        <v>971</v>
      </c>
      <c r="M21" s="643" t="s">
        <v>873</v>
      </c>
      <c r="N21" s="367"/>
      <c r="O21" s="388"/>
    </row>
    <row r="22" spans="1:15" ht="15">
      <c r="A22" s="607">
        <v>16</v>
      </c>
      <c r="B22" s="616"/>
      <c r="C22" s="617" t="s">
        <v>887</v>
      </c>
      <c r="D22" s="1015">
        <v>13906.75</v>
      </c>
      <c r="E22" s="1016">
        <v>0</v>
      </c>
      <c r="F22" s="1016">
        <v>0</v>
      </c>
      <c r="G22" s="1016">
        <v>0</v>
      </c>
      <c r="H22" s="1016">
        <v>0</v>
      </c>
      <c r="I22" s="1016">
        <v>0</v>
      </c>
      <c r="J22" s="1016">
        <v>0</v>
      </c>
      <c r="K22" s="644">
        <f t="shared" si="1"/>
        <v>13906.75</v>
      </c>
      <c r="L22" s="645">
        <f t="shared" si="2"/>
        <v>13906.75</v>
      </c>
      <c r="M22" s="637" t="s">
        <v>873</v>
      </c>
      <c r="N22" s="367"/>
      <c r="O22" s="388"/>
    </row>
    <row r="23" spans="1:15" ht="15">
      <c r="A23" s="606">
        <v>17</v>
      </c>
      <c r="B23" s="1437" t="s">
        <v>430</v>
      </c>
      <c r="C23" s="1438"/>
      <c r="D23" s="1013">
        <v>396160.28699999995</v>
      </c>
      <c r="E23" s="1014">
        <v>8846.17202</v>
      </c>
      <c r="F23" s="1014">
        <v>1530.9599999999998</v>
      </c>
      <c r="G23" s="1014">
        <v>0</v>
      </c>
      <c r="H23" s="1014">
        <v>0</v>
      </c>
      <c r="I23" s="1014">
        <v>0</v>
      </c>
      <c r="J23" s="1014">
        <v>0</v>
      </c>
      <c r="K23" s="633">
        <f t="shared" si="1"/>
        <v>406537.41902</v>
      </c>
      <c r="L23" s="634">
        <f t="shared" si="2"/>
        <v>406537.41902</v>
      </c>
      <c r="M23" s="635" t="s">
        <v>873</v>
      </c>
      <c r="N23" s="367"/>
      <c r="O23" s="388"/>
    </row>
    <row r="24" spans="1:15" ht="15">
      <c r="A24" s="606">
        <v>18</v>
      </c>
      <c r="B24" s="1437" t="s">
        <v>506</v>
      </c>
      <c r="C24" s="1438"/>
      <c r="D24" s="1013">
        <v>19095.902</v>
      </c>
      <c r="E24" s="1014">
        <v>17297.56508</v>
      </c>
      <c r="F24" s="1014">
        <v>639.813</v>
      </c>
      <c r="G24" s="1014">
        <v>2572.51759</v>
      </c>
      <c r="H24" s="1014">
        <v>0</v>
      </c>
      <c r="I24" s="1014">
        <v>625.096</v>
      </c>
      <c r="J24" s="1014">
        <v>866.05</v>
      </c>
      <c r="K24" s="633">
        <f t="shared" si="1"/>
        <v>41096.94367000001</v>
      </c>
      <c r="L24" s="634">
        <f t="shared" si="2"/>
        <v>41096.94367000001</v>
      </c>
      <c r="M24" s="635" t="s">
        <v>873</v>
      </c>
      <c r="N24" s="367"/>
      <c r="O24" s="388"/>
    </row>
    <row r="25" spans="1:15" ht="15">
      <c r="A25" s="609"/>
      <c r="B25" s="1439" t="s">
        <v>888</v>
      </c>
      <c r="C25" s="626" t="s">
        <v>887</v>
      </c>
      <c r="D25" s="1017">
        <v>0</v>
      </c>
      <c r="E25" s="1018">
        <v>0</v>
      </c>
      <c r="F25" s="1018">
        <v>0</v>
      </c>
      <c r="G25" s="1018">
        <v>0</v>
      </c>
      <c r="H25" s="1018">
        <v>0</v>
      </c>
      <c r="I25" s="1018">
        <v>0</v>
      </c>
      <c r="J25" s="1018">
        <v>0</v>
      </c>
      <c r="K25" s="638">
        <f t="shared" si="1"/>
        <v>0</v>
      </c>
      <c r="L25" s="646">
        <f t="shared" si="2"/>
        <v>0</v>
      </c>
      <c r="M25" s="640" t="s">
        <v>873</v>
      </c>
      <c r="N25" s="367"/>
      <c r="O25" s="388"/>
    </row>
    <row r="26" spans="1:15" ht="15">
      <c r="A26" s="609"/>
      <c r="B26" s="1439"/>
      <c r="C26" s="614" t="s">
        <v>889</v>
      </c>
      <c r="D26" s="1019">
        <v>0</v>
      </c>
      <c r="E26" s="1020">
        <v>30</v>
      </c>
      <c r="F26" s="1020">
        <v>25</v>
      </c>
      <c r="G26" s="1020">
        <v>15</v>
      </c>
      <c r="H26" s="1020">
        <v>0</v>
      </c>
      <c r="I26" s="1020">
        <v>0</v>
      </c>
      <c r="J26" s="1020">
        <v>0</v>
      </c>
      <c r="K26" s="641">
        <f t="shared" si="1"/>
        <v>70</v>
      </c>
      <c r="L26" s="647">
        <f t="shared" si="2"/>
        <v>70</v>
      </c>
      <c r="M26" s="643" t="s">
        <v>873</v>
      </c>
      <c r="N26" s="367"/>
      <c r="O26" s="388"/>
    </row>
    <row r="27" spans="1:15" ht="15.75" thickBot="1">
      <c r="A27" s="585"/>
      <c r="B27" s="1440"/>
      <c r="C27" s="618" t="s">
        <v>890</v>
      </c>
      <c r="D27" s="1021">
        <v>76.666</v>
      </c>
      <c r="E27" s="1022">
        <v>0</v>
      </c>
      <c r="F27" s="1022">
        <v>40.8</v>
      </c>
      <c r="G27" s="1022">
        <v>50.1</v>
      </c>
      <c r="H27" s="1022">
        <v>0</v>
      </c>
      <c r="I27" s="1022">
        <v>0</v>
      </c>
      <c r="J27" s="1022">
        <v>22.15</v>
      </c>
      <c r="K27" s="648">
        <f t="shared" si="1"/>
        <v>189.716</v>
      </c>
      <c r="L27" s="649">
        <f t="shared" si="2"/>
        <v>189.716</v>
      </c>
      <c r="M27" s="650" t="s">
        <v>873</v>
      </c>
      <c r="N27" s="367"/>
      <c r="O27" s="388"/>
    </row>
    <row r="28" spans="1:14" ht="13.5" hidden="1">
      <c r="A28" s="143"/>
      <c r="B28" s="143"/>
      <c r="C28" s="368" t="s">
        <v>863</v>
      </c>
      <c r="D28" s="143"/>
      <c r="E28" s="369">
        <f>E7-'11.c'!C8</f>
        <v>0</v>
      </c>
      <c r="F28" s="143"/>
      <c r="G28" s="143"/>
      <c r="H28" s="143"/>
      <c r="I28" s="143"/>
      <c r="J28" s="143"/>
      <c r="K28" s="143"/>
      <c r="L28" s="143"/>
      <c r="M28" s="143"/>
      <c r="N28" s="143"/>
    </row>
    <row r="29" spans="1:14" ht="13.5">
      <c r="A29" s="5" t="s">
        <v>479</v>
      </c>
      <c r="B29" s="143"/>
      <c r="C29" s="143"/>
      <c r="D29" s="143"/>
      <c r="E29" s="143"/>
      <c r="F29" s="143"/>
      <c r="G29" s="143"/>
      <c r="H29" s="143"/>
      <c r="I29" s="143"/>
      <c r="J29" s="143"/>
      <c r="K29" s="143"/>
      <c r="L29" s="143"/>
      <c r="M29" s="143"/>
      <c r="N29" s="143"/>
    </row>
    <row r="30" spans="1:14" ht="13.5">
      <c r="A30" s="7" t="s">
        <v>997</v>
      </c>
      <c r="B30" s="370"/>
      <c r="C30" s="370"/>
      <c r="D30" s="143"/>
      <c r="E30" s="143"/>
      <c r="F30" s="143"/>
      <c r="G30" s="143"/>
      <c r="H30" s="143"/>
      <c r="I30" s="143"/>
      <c r="J30" s="143"/>
      <c r="K30" s="143"/>
      <c r="L30" s="143"/>
      <c r="M30" s="143"/>
      <c r="N30" s="143"/>
    </row>
    <row r="31" spans="1:14" ht="13.5">
      <c r="A31" s="7"/>
      <c r="B31" s="370"/>
      <c r="C31" s="370"/>
      <c r="D31" s="143"/>
      <c r="E31" s="143"/>
      <c r="F31" s="143"/>
      <c r="G31" s="143"/>
      <c r="H31" s="143"/>
      <c r="I31" s="143"/>
      <c r="J31" s="143"/>
      <c r="K31" s="143"/>
      <c r="L31" s="143"/>
      <c r="M31" s="143"/>
      <c r="N31" s="143"/>
    </row>
    <row r="32" spans="1:14" ht="13.5">
      <c r="A32" s="7"/>
      <c r="B32" s="7"/>
      <c r="C32" s="7"/>
      <c r="D32" s="7"/>
      <c r="E32" s="143"/>
      <c r="F32" s="143"/>
      <c r="G32" s="143"/>
      <c r="H32" s="143"/>
      <c r="I32" s="143"/>
      <c r="J32" s="143"/>
      <c r="K32" s="143"/>
      <c r="L32" s="143"/>
      <c r="M32" s="143"/>
      <c r="N32" s="143"/>
    </row>
    <row r="33" spans="1:14" ht="13.5">
      <c r="A33" s="7"/>
      <c r="B33" s="7"/>
      <c r="C33" s="7"/>
      <c r="D33" s="7"/>
      <c r="E33" s="143"/>
      <c r="F33" s="143"/>
      <c r="G33" s="143"/>
      <c r="H33" s="143"/>
      <c r="I33" s="143"/>
      <c r="J33" s="143"/>
      <c r="K33" s="143"/>
      <c r="L33" s="143"/>
      <c r="M33" s="143"/>
      <c r="N33" s="143"/>
    </row>
    <row r="34" spans="1:14" ht="13.5">
      <c r="A34" s="7"/>
      <c r="B34" s="7"/>
      <c r="C34" s="7"/>
      <c r="D34" s="7"/>
      <c r="E34" s="143"/>
      <c r="F34" s="143"/>
      <c r="G34" s="143"/>
      <c r="H34" s="143"/>
      <c r="I34" s="143"/>
      <c r="J34" s="143"/>
      <c r="K34" s="143"/>
      <c r="L34" s="143"/>
      <c r="M34" s="143"/>
      <c r="N34" s="143"/>
    </row>
    <row r="35" spans="1:14" ht="13.5">
      <c r="A35" s="7"/>
      <c r="B35" s="7"/>
      <c r="C35" s="7"/>
      <c r="D35" s="7"/>
      <c r="E35" s="143"/>
      <c r="F35" s="143"/>
      <c r="G35" s="143"/>
      <c r="H35" s="143"/>
      <c r="I35" s="143"/>
      <c r="J35" s="143"/>
      <c r="K35" s="143"/>
      <c r="L35" s="143"/>
      <c r="M35" s="143"/>
      <c r="N35" s="143"/>
    </row>
    <row r="36" spans="1:14" ht="13.5">
      <c r="A36" s="7"/>
      <c r="B36" s="7"/>
      <c r="C36" s="7"/>
      <c r="D36" s="7"/>
      <c r="E36" s="143"/>
      <c r="F36" s="143"/>
      <c r="G36" s="143"/>
      <c r="H36" s="143"/>
      <c r="I36" s="143"/>
      <c r="J36" s="143"/>
      <c r="K36" s="143"/>
      <c r="L36" s="143"/>
      <c r="M36" s="143"/>
      <c r="N36" s="143"/>
    </row>
    <row r="37" spans="1:14" ht="13.5">
      <c r="A37" s="7"/>
      <c r="B37" s="7"/>
      <c r="C37" s="7"/>
      <c r="D37" s="7"/>
      <c r="E37" s="143"/>
      <c r="F37" s="143"/>
      <c r="G37" s="143"/>
      <c r="H37" s="143"/>
      <c r="I37" s="143"/>
      <c r="J37" s="143"/>
      <c r="K37" s="143"/>
      <c r="L37" s="143"/>
      <c r="M37" s="143"/>
      <c r="N37" s="143"/>
    </row>
    <row r="38" spans="1:4" ht="13.5">
      <c r="A38" s="7"/>
      <c r="B38" s="7"/>
      <c r="C38" s="7"/>
      <c r="D38" s="7"/>
    </row>
    <row r="39" spans="1:4" ht="13.5">
      <c r="A39" s="7"/>
      <c r="B39" s="7"/>
      <c r="C39" s="7"/>
      <c r="D39" s="7"/>
    </row>
    <row r="40" spans="1:4" ht="13.5">
      <c r="A40" s="7"/>
      <c r="B40" s="7"/>
      <c r="C40" s="7"/>
      <c r="D40" s="7"/>
    </row>
    <row r="41" spans="1:4" ht="12.75">
      <c r="A41" s="7"/>
      <c r="B41" s="7"/>
      <c r="C41" s="7"/>
      <c r="D41" s="7"/>
    </row>
    <row r="42" spans="1:4" ht="12.75">
      <c r="A42" s="7"/>
      <c r="B42" s="7"/>
      <c r="C42" s="7"/>
      <c r="D42" s="7"/>
    </row>
    <row r="43" spans="1:4" ht="12.75">
      <c r="A43" s="7"/>
      <c r="B43" s="7"/>
      <c r="C43" s="7"/>
      <c r="D43" s="7"/>
    </row>
    <row r="44" ht="12.75"/>
  </sheetData>
  <sheetProtection insertColumns="0" insertRows="0" deleteColumns="0" deleteRows="0"/>
  <mergeCells count="22">
    <mergeCell ref="A3:A6"/>
    <mergeCell ref="B3:C6"/>
    <mergeCell ref="D3:K3"/>
    <mergeCell ref="L3:M3"/>
    <mergeCell ref="D4:D5"/>
    <mergeCell ref="E4:E5"/>
    <mergeCell ref="F4:J4"/>
    <mergeCell ref="K4:K5"/>
    <mergeCell ref="L4:L5"/>
    <mergeCell ref="M4:M5"/>
    <mergeCell ref="F6:J6"/>
    <mergeCell ref="B8:C8"/>
    <mergeCell ref="B9:C9"/>
    <mergeCell ref="B10:C10"/>
    <mergeCell ref="B11:C11"/>
    <mergeCell ref="B12:C12"/>
    <mergeCell ref="B13:C13"/>
    <mergeCell ref="B15:C15"/>
    <mergeCell ref="B19:C19"/>
    <mergeCell ref="B23:C23"/>
    <mergeCell ref="B24:C24"/>
    <mergeCell ref="B25:B27"/>
  </mergeCells>
  <conditionalFormatting sqref="E28">
    <cfRule type="cellIs" priority="1" dxfId="12" operator="lessThan" stopIfTrue="1">
      <formula>0</formula>
    </cfRule>
    <cfRule type="cellIs" priority="2" dxfId="12" operator="greaterThan" stopIfTrue="1">
      <formula>0</formula>
    </cfRule>
  </conditionalFormatting>
  <printOptions horizontalCentered="1"/>
  <pageMargins left="0" right="0" top="0.5905511811023623" bottom="0.3937007874015748" header="0.2362204724409449" footer="0.5118110236220472"/>
  <pageSetup fitToHeight="1" fitToWidth="1" horizontalDpi="300" verticalDpi="300" orientation="landscape" paperSize="9" scale="74"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N66"/>
  <sheetViews>
    <sheetView zoomScalePageLayoutView="0" workbookViewId="0" topLeftCell="A1">
      <selection activeCell="A26" sqref="A26:F26"/>
    </sheetView>
  </sheetViews>
  <sheetFormatPr defaultColWidth="9.140625" defaultRowHeight="15"/>
  <cols>
    <col min="1" max="1" width="3.421875" style="8" customWidth="1"/>
    <col min="2" max="2" width="38.7109375" style="8" customWidth="1"/>
    <col min="3" max="3" width="10.7109375" style="8" customWidth="1"/>
    <col min="4" max="4" width="13.28125" style="8" customWidth="1"/>
    <col min="5" max="5" width="11.421875" style="8" customWidth="1"/>
    <col min="6" max="6" width="12.140625" style="8" customWidth="1"/>
    <col min="7" max="9" width="10.7109375" style="8" customWidth="1"/>
    <col min="10" max="10" width="11.00390625" style="8" customWidth="1"/>
    <col min="11" max="12" width="10.7109375" style="8" customWidth="1"/>
    <col min="13" max="13" width="11.28125" style="8" customWidth="1"/>
    <col min="14" max="14" width="10.7109375" style="8" customWidth="1"/>
    <col min="15" max="16384" width="9.140625" style="8" customWidth="1"/>
  </cols>
  <sheetData>
    <row r="1" spans="1:12" ht="25.5">
      <c r="A1" s="581" t="s">
        <v>980</v>
      </c>
      <c r="B1" s="7"/>
      <c r="C1" s="7"/>
      <c r="D1" s="7"/>
      <c r="E1" s="7"/>
      <c r="F1" s="7"/>
      <c r="G1" s="7"/>
      <c r="H1" s="7"/>
      <c r="I1" s="7"/>
      <c r="J1" s="7"/>
      <c r="K1" s="7"/>
      <c r="L1" s="7"/>
    </row>
    <row r="2" spans="1:12" ht="4.5" customHeight="1">
      <c r="A2" s="12"/>
      <c r="B2" s="7"/>
      <c r="C2" s="7"/>
      <c r="D2" s="7"/>
      <c r="E2" s="7"/>
      <c r="F2" s="7"/>
      <c r="G2" s="7"/>
      <c r="H2" s="7"/>
      <c r="I2" s="7"/>
      <c r="J2" s="7"/>
      <c r="K2" s="7"/>
      <c r="L2" s="7"/>
    </row>
    <row r="3" spans="1:14" ht="18" customHeight="1">
      <c r="A3" s="386" t="s">
        <v>578</v>
      </c>
      <c r="B3" s="7"/>
      <c r="C3" s="7"/>
      <c r="D3" s="7"/>
      <c r="E3" s="7"/>
      <c r="F3" s="7"/>
      <c r="G3" s="7"/>
      <c r="H3" s="7"/>
      <c r="I3" s="7"/>
      <c r="J3" s="7"/>
      <c r="K3" s="7"/>
      <c r="L3" s="7"/>
      <c r="N3" s="583" t="s">
        <v>981</v>
      </c>
    </row>
    <row r="4" spans="1:13" ht="4.5" customHeight="1" thickBot="1">
      <c r="A4" s="7"/>
      <c r="B4" s="7"/>
      <c r="C4" s="7"/>
      <c r="D4" s="7"/>
      <c r="E4" s="7"/>
      <c r="F4" s="7"/>
      <c r="G4" s="7"/>
      <c r="H4" s="7"/>
      <c r="I4" s="7"/>
      <c r="J4" s="7"/>
      <c r="K4" s="13"/>
      <c r="L4" s="7"/>
      <c r="M4" s="13"/>
    </row>
    <row r="5" spans="1:14" ht="16.5" customHeight="1">
      <c r="A5" s="1486" t="s">
        <v>341</v>
      </c>
      <c r="B5" s="1489" t="s">
        <v>931</v>
      </c>
      <c r="C5" s="1474" t="s">
        <v>966</v>
      </c>
      <c r="D5" s="1492"/>
      <c r="E5" s="1493" t="s">
        <v>431</v>
      </c>
      <c r="F5" s="1494"/>
      <c r="G5" s="1494"/>
      <c r="H5" s="1494"/>
      <c r="I5" s="1494"/>
      <c r="J5" s="1494"/>
      <c r="K5" s="1494"/>
      <c r="L5" s="1495"/>
      <c r="M5" s="1474" t="s">
        <v>487</v>
      </c>
      <c r="N5" s="1475"/>
    </row>
    <row r="6" spans="1:14" ht="17.25" customHeight="1">
      <c r="A6" s="1487"/>
      <c r="B6" s="1490"/>
      <c r="C6" s="1476" t="s">
        <v>432</v>
      </c>
      <c r="D6" s="1478" t="s">
        <v>433</v>
      </c>
      <c r="E6" s="1480" t="s">
        <v>432</v>
      </c>
      <c r="F6" s="1481"/>
      <c r="G6" s="1481"/>
      <c r="H6" s="1481"/>
      <c r="I6" s="1482"/>
      <c r="J6" s="1483" t="s">
        <v>433</v>
      </c>
      <c r="K6" s="1483"/>
      <c r="L6" s="1484"/>
      <c r="M6" s="1476" t="s">
        <v>432</v>
      </c>
      <c r="N6" s="1478" t="s">
        <v>433</v>
      </c>
    </row>
    <row r="7" spans="1:14" ht="33" customHeight="1">
      <c r="A7" s="1487"/>
      <c r="B7" s="1491"/>
      <c r="C7" s="1477"/>
      <c r="D7" s="1479"/>
      <c r="E7" s="37" t="s">
        <v>434</v>
      </c>
      <c r="F7" s="38" t="s">
        <v>588</v>
      </c>
      <c r="G7" s="39" t="s">
        <v>589</v>
      </c>
      <c r="H7" s="38" t="s">
        <v>437</v>
      </c>
      <c r="I7" s="38" t="s">
        <v>374</v>
      </c>
      <c r="J7" s="38" t="s">
        <v>435</v>
      </c>
      <c r="K7" s="38" t="s">
        <v>344</v>
      </c>
      <c r="L7" s="40" t="s">
        <v>374</v>
      </c>
      <c r="M7" s="1477"/>
      <c r="N7" s="1479"/>
    </row>
    <row r="8" spans="1:14" s="9" customFormat="1" ht="13.5" customHeight="1" thickBot="1">
      <c r="A8" s="1488"/>
      <c r="B8" s="32" t="s">
        <v>411</v>
      </c>
      <c r="C8" s="33" t="s">
        <v>412</v>
      </c>
      <c r="D8" s="32" t="s">
        <v>413</v>
      </c>
      <c r="E8" s="33" t="s">
        <v>414</v>
      </c>
      <c r="F8" s="34" t="s">
        <v>415</v>
      </c>
      <c r="G8" s="35" t="s">
        <v>416</v>
      </c>
      <c r="H8" s="35" t="s">
        <v>417</v>
      </c>
      <c r="I8" s="34" t="s">
        <v>418</v>
      </c>
      <c r="J8" s="34" t="s">
        <v>419</v>
      </c>
      <c r="K8" s="34" t="s">
        <v>420</v>
      </c>
      <c r="L8" s="36" t="s">
        <v>454</v>
      </c>
      <c r="M8" s="33" t="s">
        <v>488</v>
      </c>
      <c r="N8" s="32" t="s">
        <v>489</v>
      </c>
    </row>
    <row r="9" spans="1:14" s="9" customFormat="1" ht="13.5" customHeight="1">
      <c r="A9" s="31">
        <v>1</v>
      </c>
      <c r="B9" s="373" t="s">
        <v>893</v>
      </c>
      <c r="C9" s="23">
        <v>0</v>
      </c>
      <c r="D9" s="24">
        <v>2789.743</v>
      </c>
      <c r="E9" s="23"/>
      <c r="F9" s="374"/>
      <c r="G9" s="375"/>
      <c r="H9" s="375"/>
      <c r="I9" s="374">
        <f>+E9+F9+G9+H9</f>
        <v>0</v>
      </c>
      <c r="J9" s="374">
        <v>0</v>
      </c>
      <c r="K9" s="374">
        <v>1532.92178</v>
      </c>
      <c r="L9" s="376">
        <f>J9+K9</f>
        <v>1532.92178</v>
      </c>
      <c r="M9" s="23">
        <f>I9-C9</f>
        <v>0</v>
      </c>
      <c r="N9" s="24">
        <f>L9-D9</f>
        <v>-1256.82122</v>
      </c>
    </row>
    <row r="10" spans="1:14" ht="13.5" customHeight="1">
      <c r="A10" s="31">
        <f>A9+1</f>
        <v>2</v>
      </c>
      <c r="B10" s="373" t="s">
        <v>1001</v>
      </c>
      <c r="C10" s="23">
        <v>8966.63608</v>
      </c>
      <c r="D10" s="24">
        <v>1946.7348900000004</v>
      </c>
      <c r="E10" s="23">
        <v>4845.0651800000005</v>
      </c>
      <c r="F10" s="374">
        <v>82.27128</v>
      </c>
      <c r="G10" s="375">
        <v>1937.3595899999996</v>
      </c>
      <c r="H10" s="375">
        <v>2033.949</v>
      </c>
      <c r="I10" s="374">
        <f>+E10+F10+G10+H10</f>
        <v>8898.645050000001</v>
      </c>
      <c r="J10" s="374">
        <v>1603.14687</v>
      </c>
      <c r="K10" s="374">
        <v>128.7421099999999</v>
      </c>
      <c r="L10" s="376">
        <f>J10+K10</f>
        <v>1731.88898</v>
      </c>
      <c r="M10" s="23">
        <f>I10-C10</f>
        <v>-67.99102999999923</v>
      </c>
      <c r="N10" s="24">
        <f>L10-D10</f>
        <v>-214.84591000000046</v>
      </c>
    </row>
    <row r="11" spans="1:14" ht="13.5" customHeight="1">
      <c r="A11" s="31">
        <f>A10+1</f>
        <v>3</v>
      </c>
      <c r="B11" s="373" t="s">
        <v>894</v>
      </c>
      <c r="C11" s="23">
        <v>9078.933350000001</v>
      </c>
      <c r="D11" s="24">
        <v>3191.38688</v>
      </c>
      <c r="E11" s="23">
        <v>5512.33901</v>
      </c>
      <c r="F11" s="374">
        <v>713.7287600000001</v>
      </c>
      <c r="G11" s="375">
        <v>706.239689999999</v>
      </c>
      <c r="H11" s="375">
        <v>2411.127</v>
      </c>
      <c r="I11" s="374">
        <f aca="true" t="shared" si="0" ref="I11:I23">+E11+F11+G11+H11</f>
        <v>9343.434459999999</v>
      </c>
      <c r="J11" s="374">
        <v>2927.9864199999997</v>
      </c>
      <c r="K11" s="374">
        <v>1.095690000000559</v>
      </c>
      <c r="L11" s="376">
        <f aca="true" t="shared" si="1" ref="L11:L21">J11+K11</f>
        <v>2929.0821100000003</v>
      </c>
      <c r="M11" s="23">
        <f aca="true" t="shared" si="2" ref="M11:M21">I11-C11</f>
        <v>264.5011099999974</v>
      </c>
      <c r="N11" s="24">
        <f aca="true" t="shared" si="3" ref="N11:N21">L11-D11</f>
        <v>-262.30476999999973</v>
      </c>
    </row>
    <row r="12" spans="1:14" ht="13.5" customHeight="1">
      <c r="A12" s="31">
        <f aca="true" t="shared" si="4" ref="A12:A24">A11+1</f>
        <v>4</v>
      </c>
      <c r="B12" s="373" t="s">
        <v>895</v>
      </c>
      <c r="C12" s="23">
        <v>12661.60634</v>
      </c>
      <c r="D12" s="24">
        <v>10748.717450000002</v>
      </c>
      <c r="E12" s="23">
        <v>6023.024050000001</v>
      </c>
      <c r="F12" s="374">
        <v>1127.1999900000003</v>
      </c>
      <c r="G12" s="375">
        <v>1266.5313000000006</v>
      </c>
      <c r="H12" s="375">
        <v>2618.62835</v>
      </c>
      <c r="I12" s="374">
        <f t="shared" si="0"/>
        <v>11035.383690000002</v>
      </c>
      <c r="J12" s="374">
        <v>6281.52707</v>
      </c>
      <c r="K12" s="374">
        <v>721.1422900000007</v>
      </c>
      <c r="L12" s="376">
        <f t="shared" si="1"/>
        <v>7002.669360000001</v>
      </c>
      <c r="M12" s="23">
        <f t="shared" si="2"/>
        <v>-1626.2226499999979</v>
      </c>
      <c r="N12" s="24">
        <f t="shared" si="3"/>
        <v>-3746.048090000001</v>
      </c>
    </row>
    <row r="13" spans="1:14" ht="13.5" customHeight="1">
      <c r="A13" s="31">
        <f t="shared" si="4"/>
        <v>5</v>
      </c>
      <c r="B13" s="373" t="s">
        <v>896</v>
      </c>
      <c r="C13" s="23">
        <v>5458.424440000001</v>
      </c>
      <c r="D13" s="24">
        <v>977.74955</v>
      </c>
      <c r="E13" s="23">
        <v>2820.7306</v>
      </c>
      <c r="F13" s="374">
        <v>419.76274000000006</v>
      </c>
      <c r="G13" s="375">
        <v>176.44162999999958</v>
      </c>
      <c r="H13" s="375">
        <v>1267.474</v>
      </c>
      <c r="I13" s="374">
        <f t="shared" si="0"/>
        <v>4684.4089699999995</v>
      </c>
      <c r="J13" s="374">
        <v>1018.75592</v>
      </c>
      <c r="K13" s="374">
        <v>0.025480000000015934</v>
      </c>
      <c r="L13" s="376">
        <f t="shared" si="1"/>
        <v>1018.7814</v>
      </c>
      <c r="M13" s="23">
        <f t="shared" si="2"/>
        <v>-774.0154700000012</v>
      </c>
      <c r="N13" s="24">
        <f t="shared" si="3"/>
        <v>41.03184999999996</v>
      </c>
    </row>
    <row r="14" spans="1:14" ht="13.5" customHeight="1">
      <c r="A14" s="31">
        <f t="shared" si="4"/>
        <v>6</v>
      </c>
      <c r="B14" s="373" t="s">
        <v>897</v>
      </c>
      <c r="C14" s="23">
        <v>45.5356</v>
      </c>
      <c r="D14" s="24">
        <v>1.5861200000000002</v>
      </c>
      <c r="E14" s="23">
        <v>49.11189</v>
      </c>
      <c r="F14" s="374">
        <v>0</v>
      </c>
      <c r="G14" s="375">
        <v>0</v>
      </c>
      <c r="H14" s="375">
        <v>13.707</v>
      </c>
      <c r="I14" s="374">
        <f t="shared" si="0"/>
        <v>62.81889</v>
      </c>
      <c r="J14" s="374">
        <v>2.05186</v>
      </c>
      <c r="K14" s="374">
        <v>0</v>
      </c>
      <c r="L14" s="376">
        <f t="shared" si="1"/>
        <v>2.05186</v>
      </c>
      <c r="M14" s="23">
        <f t="shared" si="2"/>
        <v>17.28329</v>
      </c>
      <c r="N14" s="24">
        <f t="shared" si="3"/>
        <v>0.4657399999999998</v>
      </c>
    </row>
    <row r="15" spans="1:14" ht="13.5" customHeight="1">
      <c r="A15" s="31">
        <f t="shared" si="4"/>
        <v>7</v>
      </c>
      <c r="B15" s="373" t="s">
        <v>898</v>
      </c>
      <c r="C15" s="23">
        <v>51.88448</v>
      </c>
      <c r="D15" s="24">
        <v>80.54302</v>
      </c>
      <c r="E15" s="23">
        <v>56.45938</v>
      </c>
      <c r="F15" s="374">
        <v>0</v>
      </c>
      <c r="G15" s="375">
        <v>0</v>
      </c>
      <c r="H15" s="375">
        <v>15.181</v>
      </c>
      <c r="I15" s="374">
        <f t="shared" si="0"/>
        <v>71.64038000000001</v>
      </c>
      <c r="J15" s="374">
        <v>104.88066</v>
      </c>
      <c r="K15" s="374">
        <v>0</v>
      </c>
      <c r="L15" s="376">
        <f t="shared" si="1"/>
        <v>104.88066</v>
      </c>
      <c r="M15" s="23">
        <f t="shared" si="2"/>
        <v>19.755900000000004</v>
      </c>
      <c r="N15" s="24">
        <f t="shared" si="3"/>
        <v>24.337640000000007</v>
      </c>
    </row>
    <row r="16" spans="1:14" ht="13.5" customHeight="1">
      <c r="A16" s="31">
        <f t="shared" si="4"/>
        <v>8</v>
      </c>
      <c r="B16" s="373" t="s">
        <v>899</v>
      </c>
      <c r="C16" s="23">
        <v>5311.715319999999</v>
      </c>
      <c r="D16" s="24">
        <v>1517.77809</v>
      </c>
      <c r="E16" s="23">
        <v>2247.1971000000003</v>
      </c>
      <c r="F16" s="374">
        <v>501.78345</v>
      </c>
      <c r="G16" s="375">
        <v>527.7125299999997</v>
      </c>
      <c r="H16" s="375">
        <v>1001.959</v>
      </c>
      <c r="I16" s="374">
        <f t="shared" si="0"/>
        <v>4278.65208</v>
      </c>
      <c r="J16" s="374">
        <v>1661.12479</v>
      </c>
      <c r="K16" s="374">
        <v>1.2407599999999093</v>
      </c>
      <c r="L16" s="376">
        <f t="shared" si="1"/>
        <v>1662.36555</v>
      </c>
      <c r="M16" s="23">
        <f t="shared" si="2"/>
        <v>-1033.0632399999995</v>
      </c>
      <c r="N16" s="24">
        <f t="shared" si="3"/>
        <v>144.58745999999996</v>
      </c>
    </row>
    <row r="17" spans="1:14" ht="13.5" customHeight="1">
      <c r="A17" s="31">
        <f t="shared" si="4"/>
        <v>9</v>
      </c>
      <c r="B17" s="373" t="s">
        <v>1119</v>
      </c>
      <c r="C17" s="23">
        <v>9749.918409999998</v>
      </c>
      <c r="D17" s="24">
        <v>4846.60079</v>
      </c>
      <c r="E17" s="23">
        <v>3617.2349000000004</v>
      </c>
      <c r="F17" s="374">
        <v>413.97343</v>
      </c>
      <c r="G17" s="375">
        <v>1252.9562799999992</v>
      </c>
      <c r="H17" s="375">
        <v>1671.222</v>
      </c>
      <c r="I17" s="374">
        <f t="shared" si="0"/>
        <v>6955.38661</v>
      </c>
      <c r="J17" s="374">
        <v>3812.79199</v>
      </c>
      <c r="K17" s="374">
        <v>5.232640000000174</v>
      </c>
      <c r="L17" s="376">
        <f t="shared" si="1"/>
        <v>3818.0246300000003</v>
      </c>
      <c r="M17" s="23">
        <f t="shared" si="2"/>
        <v>-2794.531799999999</v>
      </c>
      <c r="N17" s="24">
        <f t="shared" si="3"/>
        <v>-1028.57616</v>
      </c>
    </row>
    <row r="18" spans="1:14" ht="13.5" customHeight="1">
      <c r="A18" s="31">
        <f t="shared" si="4"/>
        <v>10</v>
      </c>
      <c r="B18" s="373" t="s">
        <v>900</v>
      </c>
      <c r="C18" s="23">
        <v>4703.02664</v>
      </c>
      <c r="D18" s="24">
        <v>1895.0982299999998</v>
      </c>
      <c r="E18" s="23">
        <v>1197.27617</v>
      </c>
      <c r="F18" s="374">
        <v>112.64521</v>
      </c>
      <c r="G18" s="375">
        <v>61.41377000000034</v>
      </c>
      <c r="H18" s="375">
        <v>681.183</v>
      </c>
      <c r="I18" s="374">
        <f t="shared" si="0"/>
        <v>2052.5181500000003</v>
      </c>
      <c r="J18" s="374">
        <v>461.32299</v>
      </c>
      <c r="K18" s="374">
        <v>6.354089999999985</v>
      </c>
      <c r="L18" s="376">
        <f t="shared" si="1"/>
        <v>467.67708</v>
      </c>
      <c r="M18" s="23">
        <f t="shared" si="2"/>
        <v>-2650.5084899999997</v>
      </c>
      <c r="N18" s="24">
        <f t="shared" si="3"/>
        <v>-1427.42115</v>
      </c>
    </row>
    <row r="19" spans="1:14" ht="13.5" customHeight="1">
      <c r="A19" s="31">
        <f t="shared" si="4"/>
        <v>11</v>
      </c>
      <c r="B19" s="373" t="s">
        <v>901</v>
      </c>
      <c r="C19" s="25">
        <v>40.70985</v>
      </c>
      <c r="D19" s="26">
        <v>11.89827</v>
      </c>
      <c r="E19" s="25">
        <v>44.45582</v>
      </c>
      <c r="F19" s="377">
        <v>0</v>
      </c>
      <c r="G19" s="378">
        <v>0</v>
      </c>
      <c r="H19" s="378">
        <v>12.208</v>
      </c>
      <c r="I19" s="374">
        <f t="shared" si="0"/>
        <v>56.66382</v>
      </c>
      <c r="J19" s="377">
        <v>15.665400000000002</v>
      </c>
      <c r="K19" s="377">
        <v>0.006870000000001042</v>
      </c>
      <c r="L19" s="376">
        <f t="shared" si="1"/>
        <v>15.672270000000003</v>
      </c>
      <c r="M19" s="23">
        <f t="shared" si="2"/>
        <v>15.953969999999998</v>
      </c>
      <c r="N19" s="24">
        <f t="shared" si="3"/>
        <v>3.7740000000000027</v>
      </c>
    </row>
    <row r="20" spans="1:14" ht="13.5" customHeight="1">
      <c r="A20" s="31">
        <f t="shared" si="4"/>
        <v>12</v>
      </c>
      <c r="B20" s="373" t="s">
        <v>902</v>
      </c>
      <c r="C20" s="25">
        <v>2402.28524</v>
      </c>
      <c r="D20" s="26">
        <v>1443.05211</v>
      </c>
      <c r="E20" s="25">
        <v>439.96921000000003</v>
      </c>
      <c r="F20" s="377">
        <v>70.38193000000001</v>
      </c>
      <c r="G20" s="378">
        <v>186.29024999999996</v>
      </c>
      <c r="H20" s="378">
        <v>218.087</v>
      </c>
      <c r="I20" s="374">
        <f t="shared" si="0"/>
        <v>914.72839</v>
      </c>
      <c r="J20" s="377">
        <v>1532.34525</v>
      </c>
      <c r="K20" s="377">
        <v>2.0398599999998623</v>
      </c>
      <c r="L20" s="376">
        <f t="shared" si="1"/>
        <v>1534.38511</v>
      </c>
      <c r="M20" s="23">
        <f t="shared" si="2"/>
        <v>-1487.5568500000002</v>
      </c>
      <c r="N20" s="24">
        <f t="shared" si="3"/>
        <v>91.33299999999986</v>
      </c>
    </row>
    <row r="21" spans="1:14" ht="13.5" customHeight="1">
      <c r="A21" s="31">
        <f t="shared" si="4"/>
        <v>13</v>
      </c>
      <c r="B21" s="373" t="s">
        <v>903</v>
      </c>
      <c r="C21" s="25">
        <v>4037.3886299999995</v>
      </c>
      <c r="D21" s="26">
        <v>2458.28028</v>
      </c>
      <c r="E21" s="25">
        <v>570.47056</v>
      </c>
      <c r="F21" s="377">
        <v>489.50719999999995</v>
      </c>
      <c r="G21" s="378">
        <v>435.1630000000003</v>
      </c>
      <c r="H21" s="378">
        <v>261.353</v>
      </c>
      <c r="I21" s="374">
        <f t="shared" si="0"/>
        <v>1756.4937600000003</v>
      </c>
      <c r="J21" s="377">
        <v>1793.68817</v>
      </c>
      <c r="K21" s="377">
        <v>6.416529999999966</v>
      </c>
      <c r="L21" s="376">
        <f t="shared" si="1"/>
        <v>1800.1046999999999</v>
      </c>
      <c r="M21" s="23">
        <f t="shared" si="2"/>
        <v>-2280.894869999999</v>
      </c>
      <c r="N21" s="24">
        <f t="shared" si="3"/>
        <v>-658.1755800000001</v>
      </c>
    </row>
    <row r="22" spans="1:14" ht="13.5" customHeight="1">
      <c r="A22" s="31">
        <f t="shared" si="4"/>
        <v>14</v>
      </c>
      <c r="B22" s="373" t="s">
        <v>904</v>
      </c>
      <c r="C22" s="25">
        <v>6348.658800000001</v>
      </c>
      <c r="D22" s="26">
        <v>2707.8741</v>
      </c>
      <c r="E22" s="25">
        <v>4186.66157</v>
      </c>
      <c r="F22" s="377">
        <v>165.84937</v>
      </c>
      <c r="G22" s="378">
        <v>200.90043999999853</v>
      </c>
      <c r="H22" s="378">
        <v>1702.326</v>
      </c>
      <c r="I22" s="374">
        <f t="shared" si="0"/>
        <v>6255.737379999999</v>
      </c>
      <c r="J22" s="377">
        <v>2212.25807</v>
      </c>
      <c r="K22" s="377">
        <v>0.6686800000002222</v>
      </c>
      <c r="L22" s="376">
        <f>J22+K22</f>
        <v>2212.92675</v>
      </c>
      <c r="M22" s="23">
        <f>I22-C22</f>
        <v>-92.9214200000024</v>
      </c>
      <c r="N22" s="24">
        <f>L22-D22</f>
        <v>-494.9473499999999</v>
      </c>
    </row>
    <row r="23" spans="1:14" ht="13.5" customHeight="1" thickBot="1">
      <c r="A23" s="31">
        <f t="shared" si="4"/>
        <v>15</v>
      </c>
      <c r="B23" s="980" t="s">
        <v>1120</v>
      </c>
      <c r="C23" s="981">
        <v>0</v>
      </c>
      <c r="D23" s="387">
        <v>4196.0789</v>
      </c>
      <c r="E23" s="981">
        <v>0</v>
      </c>
      <c r="F23" s="982">
        <v>0</v>
      </c>
      <c r="G23" s="983">
        <v>0</v>
      </c>
      <c r="H23" s="983">
        <v>0</v>
      </c>
      <c r="I23" s="374">
        <f t="shared" si="0"/>
        <v>0</v>
      </c>
      <c r="J23" s="982">
        <v>4650.419</v>
      </c>
      <c r="K23" s="982">
        <v>0.1999999999998181</v>
      </c>
      <c r="L23" s="376">
        <f>J23+K23</f>
        <v>4650.619</v>
      </c>
      <c r="M23" s="23">
        <f>I23-C23</f>
        <v>0</v>
      </c>
      <c r="N23" s="24">
        <f>L23-D23</f>
        <v>454.54009999999926</v>
      </c>
    </row>
    <row r="24" spans="1:14" ht="12.75" customHeight="1" thickBot="1">
      <c r="A24" s="379">
        <f t="shared" si="4"/>
        <v>16</v>
      </c>
      <c r="B24" s="380" t="s">
        <v>362</v>
      </c>
      <c r="C24" s="27">
        <f aca="true" t="shared" si="5" ref="C24:N24">SUM(C9:C22)</f>
        <v>68856.72318</v>
      </c>
      <c r="D24" s="28">
        <f t="shared" si="5"/>
        <v>34617.04278</v>
      </c>
      <c r="E24" s="27">
        <f t="shared" si="5"/>
        <v>31609.995440000002</v>
      </c>
      <c r="F24" s="381">
        <f t="shared" si="5"/>
        <v>4097.103360000001</v>
      </c>
      <c r="G24" s="381">
        <f t="shared" si="5"/>
        <v>6751.008479999997</v>
      </c>
      <c r="H24" s="381">
        <f t="shared" si="5"/>
        <v>13908.40435</v>
      </c>
      <c r="I24" s="381">
        <f t="shared" si="5"/>
        <v>56366.51163</v>
      </c>
      <c r="J24" s="381">
        <f t="shared" si="5"/>
        <v>23427.54546</v>
      </c>
      <c r="K24" s="381">
        <f t="shared" si="5"/>
        <v>2405.8867800000007</v>
      </c>
      <c r="L24" s="381">
        <f t="shared" si="5"/>
        <v>25833.43224</v>
      </c>
      <c r="M24" s="27">
        <f t="shared" si="5"/>
        <v>-12490.21155</v>
      </c>
      <c r="N24" s="29">
        <f t="shared" si="5"/>
        <v>-8783.610540000003</v>
      </c>
    </row>
    <row r="25" spans="1:12" ht="3" customHeight="1">
      <c r="A25" s="7"/>
      <c r="B25" s="7"/>
      <c r="C25" s="7"/>
      <c r="D25" s="151"/>
      <c r="E25" s="7"/>
      <c r="F25" s="7"/>
      <c r="G25" s="7"/>
      <c r="H25" s="7"/>
      <c r="I25" s="7"/>
      <c r="J25" s="7"/>
      <c r="K25" s="7"/>
      <c r="L25" s="7"/>
    </row>
    <row r="26" spans="1:12" ht="10.5" customHeight="1">
      <c r="A26" s="7" t="s">
        <v>848</v>
      </c>
      <c r="B26" s="7"/>
      <c r="C26" s="7"/>
      <c r="D26" s="7"/>
      <c r="E26" s="7"/>
      <c r="F26" s="7"/>
      <c r="G26" s="7"/>
      <c r="H26" s="7"/>
      <c r="I26" s="7"/>
      <c r="J26" s="7"/>
      <c r="K26" s="7"/>
      <c r="L26" s="7"/>
    </row>
    <row r="27" spans="1:12" ht="13.5" customHeight="1">
      <c r="A27" s="7" t="s">
        <v>905</v>
      </c>
      <c r="B27" s="7"/>
      <c r="C27" s="7"/>
      <c r="D27" s="7"/>
      <c r="E27" s="7"/>
      <c r="F27" s="7"/>
      <c r="G27" s="7"/>
      <c r="H27" s="7"/>
      <c r="I27" s="7"/>
      <c r="J27" s="7"/>
      <c r="K27" s="7"/>
      <c r="L27" s="7"/>
    </row>
    <row r="28" spans="1:12" ht="13.5" customHeight="1">
      <c r="A28" s="7" t="s">
        <v>906</v>
      </c>
      <c r="B28" s="7"/>
      <c r="C28" s="7"/>
      <c r="D28" s="7"/>
      <c r="E28" s="7"/>
      <c r="F28" s="7"/>
      <c r="G28" s="7"/>
      <c r="H28" s="7"/>
      <c r="I28" s="7"/>
      <c r="J28" s="7"/>
      <c r="K28" s="7"/>
      <c r="L28" s="7"/>
    </row>
    <row r="29" spans="1:14" ht="7.5" customHeight="1">
      <c r="A29" s="14"/>
      <c r="B29" s="10"/>
      <c r="C29" s="10"/>
      <c r="D29" s="10"/>
      <c r="E29" s="10"/>
      <c r="F29" s="10"/>
      <c r="G29" s="10"/>
      <c r="H29" s="10"/>
      <c r="I29" s="10"/>
      <c r="J29" s="10"/>
      <c r="K29" s="10"/>
      <c r="L29" s="10"/>
      <c r="N29" s="11"/>
    </row>
    <row r="30" spans="1:14" s="3" customFormat="1" ht="18" customHeight="1">
      <c r="A30" s="386" t="s">
        <v>579</v>
      </c>
      <c r="B30" s="7"/>
      <c r="C30" s="7"/>
      <c r="D30" s="7"/>
      <c r="E30" s="7"/>
      <c r="F30" s="7"/>
      <c r="G30" s="7"/>
      <c r="H30" s="7"/>
      <c r="I30" s="7"/>
      <c r="J30" s="7"/>
      <c r="K30" s="7"/>
      <c r="L30" s="2"/>
      <c r="N30" s="583" t="s">
        <v>981</v>
      </c>
    </row>
    <row r="31" spans="1:13" s="3" customFormat="1" ht="4.5" customHeight="1" thickBot="1">
      <c r="A31" s="7"/>
      <c r="B31" s="7"/>
      <c r="C31" s="7"/>
      <c r="D31" s="7"/>
      <c r="E31" s="7"/>
      <c r="F31" s="7"/>
      <c r="G31" s="7"/>
      <c r="H31" s="7"/>
      <c r="I31" s="7"/>
      <c r="J31" s="7"/>
      <c r="L31" s="2"/>
      <c r="M31" s="13"/>
    </row>
    <row r="32" spans="1:14" s="3" customFormat="1" ht="19.5" customHeight="1">
      <c r="A32" s="1486" t="s">
        <v>341</v>
      </c>
      <c r="B32" s="1489" t="s">
        <v>932</v>
      </c>
      <c r="C32" s="1474" t="s">
        <v>966</v>
      </c>
      <c r="D32" s="1475"/>
      <c r="E32" s="1493" t="s">
        <v>431</v>
      </c>
      <c r="F32" s="1494"/>
      <c r="G32" s="1494"/>
      <c r="H32" s="1494"/>
      <c r="I32" s="1494"/>
      <c r="J32" s="1494"/>
      <c r="K32" s="1494"/>
      <c r="L32" s="1495"/>
      <c r="M32" s="1474" t="s">
        <v>487</v>
      </c>
      <c r="N32" s="1475"/>
    </row>
    <row r="33" spans="1:14" s="3" customFormat="1" ht="19.5" customHeight="1">
      <c r="A33" s="1487"/>
      <c r="B33" s="1490"/>
      <c r="C33" s="1476" t="s">
        <v>432</v>
      </c>
      <c r="D33" s="1478" t="s">
        <v>433</v>
      </c>
      <c r="E33" s="1480" t="s">
        <v>432</v>
      </c>
      <c r="F33" s="1481"/>
      <c r="G33" s="1481"/>
      <c r="H33" s="1481"/>
      <c r="I33" s="1481"/>
      <c r="J33" s="1485" t="s">
        <v>433</v>
      </c>
      <c r="K33" s="1485"/>
      <c r="L33" s="1485"/>
      <c r="M33" s="1476" t="s">
        <v>432</v>
      </c>
      <c r="N33" s="1478" t="s">
        <v>433</v>
      </c>
    </row>
    <row r="34" spans="1:14" s="3" customFormat="1" ht="39.75" customHeight="1">
      <c r="A34" s="1487"/>
      <c r="B34" s="1491"/>
      <c r="C34" s="1477"/>
      <c r="D34" s="1479"/>
      <c r="E34" s="37" t="s">
        <v>434</v>
      </c>
      <c r="F34" s="38" t="s">
        <v>907</v>
      </c>
      <c r="G34" s="39" t="s">
        <v>589</v>
      </c>
      <c r="H34" s="38" t="s">
        <v>437</v>
      </c>
      <c r="I34" s="38" t="s">
        <v>374</v>
      </c>
      <c r="J34" s="38" t="s">
        <v>436</v>
      </c>
      <c r="K34" s="38" t="s">
        <v>344</v>
      </c>
      <c r="L34" s="40" t="s">
        <v>374</v>
      </c>
      <c r="M34" s="1477"/>
      <c r="N34" s="1479"/>
    </row>
    <row r="35" spans="1:14" s="4" customFormat="1" ht="13.5" customHeight="1" thickBot="1">
      <c r="A35" s="1488"/>
      <c r="B35" s="32" t="s">
        <v>411</v>
      </c>
      <c r="C35" s="33" t="s">
        <v>412</v>
      </c>
      <c r="D35" s="32" t="s">
        <v>413</v>
      </c>
      <c r="E35" s="33" t="s">
        <v>414</v>
      </c>
      <c r="F35" s="34" t="s">
        <v>415</v>
      </c>
      <c r="G35" s="35" t="s">
        <v>416</v>
      </c>
      <c r="H35" s="35" t="s">
        <v>417</v>
      </c>
      <c r="I35" s="34" t="s">
        <v>418</v>
      </c>
      <c r="J35" s="34" t="s">
        <v>419</v>
      </c>
      <c r="K35" s="34" t="s">
        <v>420</v>
      </c>
      <c r="L35" s="36" t="s">
        <v>454</v>
      </c>
      <c r="M35" s="33" t="s">
        <v>488</v>
      </c>
      <c r="N35" s="32" t="s">
        <v>489</v>
      </c>
    </row>
    <row r="36" spans="1:14" s="4" customFormat="1" ht="13.5" customHeight="1" hidden="1">
      <c r="A36" s="31">
        <v>1</v>
      </c>
      <c r="B36" s="382" t="s">
        <v>908</v>
      </c>
      <c r="C36" s="23"/>
      <c r="D36" s="24"/>
      <c r="E36" s="23"/>
      <c r="F36" s="374"/>
      <c r="G36" s="375"/>
      <c r="H36" s="375"/>
      <c r="I36" s="374">
        <f aca="true" t="shared" si="6" ref="I36:I43">+E36+F36+G36+H36</f>
        <v>0</v>
      </c>
      <c r="J36" s="374"/>
      <c r="K36" s="374"/>
      <c r="L36" s="376">
        <f aca="true" t="shared" si="7" ref="L36:L43">J36+K36</f>
        <v>0</v>
      </c>
      <c r="M36" s="23">
        <f aca="true" t="shared" si="8" ref="M36:M42">I36-C36</f>
        <v>0</v>
      </c>
      <c r="N36" s="24">
        <f aca="true" t="shared" si="9" ref="N36:N42">L36-D36</f>
        <v>0</v>
      </c>
    </row>
    <row r="37" spans="1:14" s="4" customFormat="1" ht="13.5" customHeight="1">
      <c r="A37" s="31">
        <v>1</v>
      </c>
      <c r="B37" s="382" t="s">
        <v>909</v>
      </c>
      <c r="C37" s="23">
        <v>1075.93172</v>
      </c>
      <c r="D37" s="24">
        <v>1378.53402</v>
      </c>
      <c r="E37" s="23">
        <v>4538.05011</v>
      </c>
      <c r="F37" s="374"/>
      <c r="G37" s="375"/>
      <c r="H37" s="375"/>
      <c r="I37" s="374">
        <f t="shared" si="6"/>
        <v>4538.05011</v>
      </c>
      <c r="J37" s="374">
        <v>2750.90501</v>
      </c>
      <c r="K37" s="374"/>
      <c r="L37" s="376">
        <f t="shared" si="7"/>
        <v>2750.90501</v>
      </c>
      <c r="M37" s="23">
        <f t="shared" si="8"/>
        <v>3462.11839</v>
      </c>
      <c r="N37" s="24">
        <f t="shared" si="9"/>
        <v>1372.37099</v>
      </c>
    </row>
    <row r="38" spans="1:14" s="4" customFormat="1" ht="13.5" customHeight="1">
      <c r="A38" s="31">
        <f aca="true" t="shared" si="10" ref="A38:A60">A37+1</f>
        <v>2</v>
      </c>
      <c r="B38" s="382" t="s">
        <v>910</v>
      </c>
      <c r="C38" s="23">
        <v>0</v>
      </c>
      <c r="D38" s="24">
        <v>3115.8702</v>
      </c>
      <c r="E38" s="23">
        <v>0</v>
      </c>
      <c r="F38" s="374">
        <v>0</v>
      </c>
      <c r="G38" s="375">
        <v>0</v>
      </c>
      <c r="H38" s="375">
        <v>0</v>
      </c>
      <c r="I38" s="374">
        <f t="shared" si="6"/>
        <v>0</v>
      </c>
      <c r="J38" s="374">
        <v>0</v>
      </c>
      <c r="K38" s="374">
        <v>2407.65053</v>
      </c>
      <c r="L38" s="376">
        <f t="shared" si="7"/>
        <v>2407.65053</v>
      </c>
      <c r="M38" s="23">
        <f t="shared" si="8"/>
        <v>0</v>
      </c>
      <c r="N38" s="24">
        <f t="shared" si="9"/>
        <v>-708.21967</v>
      </c>
    </row>
    <row r="39" spans="1:14" s="4" customFormat="1" ht="13.5" customHeight="1">
      <c r="A39" s="31">
        <f>A38+1</f>
        <v>3</v>
      </c>
      <c r="B39" s="382" t="s">
        <v>911</v>
      </c>
      <c r="C39" s="23">
        <v>1852.092</v>
      </c>
      <c r="D39" s="24">
        <v>8578.38445</v>
      </c>
      <c r="E39" s="23">
        <v>0</v>
      </c>
      <c r="F39" s="374">
        <v>0</v>
      </c>
      <c r="G39" s="375">
        <v>239.14824</v>
      </c>
      <c r="H39" s="375">
        <v>0</v>
      </c>
      <c r="I39" s="374">
        <f t="shared" si="6"/>
        <v>239.14824</v>
      </c>
      <c r="J39" s="374">
        <v>0</v>
      </c>
      <c r="K39" s="374">
        <v>7408.98775</v>
      </c>
      <c r="L39" s="376">
        <f>J39+K39</f>
        <v>7408.98775</v>
      </c>
      <c r="M39" s="23">
        <f>I39-C39</f>
        <v>-1612.94376</v>
      </c>
      <c r="N39" s="24">
        <f>L39-D39</f>
        <v>-1169.3966999999993</v>
      </c>
    </row>
    <row r="40" spans="1:14" s="4" customFormat="1" ht="13.5" customHeight="1">
      <c r="A40" s="31">
        <f t="shared" si="10"/>
        <v>4</v>
      </c>
      <c r="B40" s="382" t="s">
        <v>1000</v>
      </c>
      <c r="C40" s="23">
        <v>0</v>
      </c>
      <c r="D40" s="24">
        <v>5936.93408</v>
      </c>
      <c r="E40" s="23">
        <v>0</v>
      </c>
      <c r="F40" s="374">
        <v>0</v>
      </c>
      <c r="G40" s="375">
        <v>0</v>
      </c>
      <c r="H40" s="375">
        <v>0</v>
      </c>
      <c r="I40" s="374">
        <f t="shared" si="6"/>
        <v>0</v>
      </c>
      <c r="J40" s="374">
        <v>0</v>
      </c>
      <c r="K40" s="374">
        <v>5465.93808</v>
      </c>
      <c r="L40" s="376">
        <f t="shared" si="7"/>
        <v>5465.93808</v>
      </c>
      <c r="M40" s="23">
        <f t="shared" si="8"/>
        <v>0</v>
      </c>
      <c r="N40" s="24">
        <f t="shared" si="9"/>
        <v>-470.9960000000001</v>
      </c>
    </row>
    <row r="41" spans="1:14" s="4" customFormat="1" ht="13.5" customHeight="1">
      <c r="A41" s="31">
        <f t="shared" si="10"/>
        <v>5</v>
      </c>
      <c r="B41" s="382" t="s">
        <v>912</v>
      </c>
      <c r="C41" s="23">
        <v>641.929</v>
      </c>
      <c r="D41" s="24">
        <v>2224.98407</v>
      </c>
      <c r="E41" s="23">
        <v>0</v>
      </c>
      <c r="F41" s="374">
        <v>0</v>
      </c>
      <c r="G41" s="375">
        <v>0</v>
      </c>
      <c r="H41" s="375">
        <v>0</v>
      </c>
      <c r="I41" s="374">
        <f t="shared" si="6"/>
        <v>0</v>
      </c>
      <c r="J41" s="374">
        <v>0</v>
      </c>
      <c r="K41" s="374">
        <v>3170.20109</v>
      </c>
      <c r="L41" s="376">
        <f t="shared" si="7"/>
        <v>3170.20109</v>
      </c>
      <c r="M41" s="23">
        <f t="shared" si="8"/>
        <v>-641.929</v>
      </c>
      <c r="N41" s="24">
        <f t="shared" si="9"/>
        <v>945.21702</v>
      </c>
    </row>
    <row r="42" spans="1:14" s="4" customFormat="1" ht="13.5" customHeight="1">
      <c r="A42" s="31">
        <f t="shared" si="10"/>
        <v>6</v>
      </c>
      <c r="B42" s="382" t="s">
        <v>893</v>
      </c>
      <c r="C42" s="23">
        <v>806.448</v>
      </c>
      <c r="D42" s="24">
        <v>5669.48645</v>
      </c>
      <c r="E42" s="23">
        <v>0</v>
      </c>
      <c r="F42" s="374">
        <v>0</v>
      </c>
      <c r="G42" s="375">
        <v>358.51188</v>
      </c>
      <c r="H42" s="375">
        <v>0</v>
      </c>
      <c r="I42" s="374">
        <f t="shared" si="6"/>
        <v>358.51188</v>
      </c>
      <c r="J42" s="374">
        <v>0</v>
      </c>
      <c r="K42" s="374">
        <v>6558.16597</v>
      </c>
      <c r="L42" s="376">
        <f t="shared" si="7"/>
        <v>6558.16597</v>
      </c>
      <c r="M42" s="23">
        <f t="shared" si="8"/>
        <v>-447.93611999999996</v>
      </c>
      <c r="N42" s="24">
        <f t="shared" si="9"/>
        <v>888.6795199999997</v>
      </c>
    </row>
    <row r="43" spans="1:14" s="4" customFormat="1" ht="13.5" customHeight="1">
      <c r="A43" s="31">
        <f t="shared" si="10"/>
        <v>7</v>
      </c>
      <c r="B43" s="382" t="s">
        <v>913</v>
      </c>
      <c r="C43" s="23">
        <v>684.744</v>
      </c>
      <c r="D43" s="24">
        <v>7535.8427</v>
      </c>
      <c r="E43" s="23">
        <v>0</v>
      </c>
      <c r="F43" s="374">
        <v>0</v>
      </c>
      <c r="G43" s="375">
        <v>47.58816</v>
      </c>
      <c r="H43" s="375">
        <v>0</v>
      </c>
      <c r="I43" s="374">
        <f t="shared" si="6"/>
        <v>47.58816</v>
      </c>
      <c r="J43" s="374">
        <v>0</v>
      </c>
      <c r="K43" s="374">
        <v>9180.60359</v>
      </c>
      <c r="L43" s="376">
        <f t="shared" si="7"/>
        <v>9180.60359</v>
      </c>
      <c r="M43" s="23">
        <f>I43-C43</f>
        <v>-637.15584</v>
      </c>
      <c r="N43" s="24">
        <f>L43-D43</f>
        <v>1644.7608900000005</v>
      </c>
    </row>
    <row r="44" spans="1:14" s="3" customFormat="1" ht="13.5" customHeight="1">
      <c r="A44" s="31">
        <f t="shared" si="10"/>
        <v>8</v>
      </c>
      <c r="B44" s="382" t="s">
        <v>914</v>
      </c>
      <c r="C44" s="23">
        <v>9692.171789999999</v>
      </c>
      <c r="D44" s="24">
        <v>1403.7155299999997</v>
      </c>
      <c r="E44" s="23">
        <v>9817.690540000001</v>
      </c>
      <c r="F44" s="374">
        <v>0</v>
      </c>
      <c r="G44" s="375">
        <v>993.07736</v>
      </c>
      <c r="H44" s="375"/>
      <c r="I44" s="374">
        <f>+E44+F44+G44+H44</f>
        <v>10810.7679</v>
      </c>
      <c r="J44" s="374">
        <v>2468.55791</v>
      </c>
      <c r="K44" s="374">
        <v>643.3154700000005</v>
      </c>
      <c r="L44" s="376">
        <f>J44+K44</f>
        <v>3111.8733800000005</v>
      </c>
      <c r="M44" s="23">
        <f>I44-C44</f>
        <v>1118.5961100000022</v>
      </c>
      <c r="N44" s="24">
        <f>L44-D44</f>
        <v>1708.1578500000007</v>
      </c>
    </row>
    <row r="45" spans="1:14" s="3" customFormat="1" ht="13.5" customHeight="1">
      <c r="A45" s="31">
        <f t="shared" si="10"/>
        <v>9</v>
      </c>
      <c r="B45" s="382" t="s">
        <v>915</v>
      </c>
      <c r="C45" s="23">
        <v>19365.955120000002</v>
      </c>
      <c r="D45" s="24">
        <v>330.50644</v>
      </c>
      <c r="E45" s="23">
        <v>7246.89523</v>
      </c>
      <c r="F45" s="374">
        <v>0</v>
      </c>
      <c r="G45" s="375">
        <v>12620.43302</v>
      </c>
      <c r="H45" s="375"/>
      <c r="I45" s="374">
        <f aca="true" t="shared" si="11" ref="I45:I59">+E45+F45+G45+H45</f>
        <v>19867.32825</v>
      </c>
      <c r="J45" s="374">
        <v>233.55485000000002</v>
      </c>
      <c r="K45" s="374">
        <v>216.24900999999997</v>
      </c>
      <c r="L45" s="376">
        <f aca="true" t="shared" si="12" ref="L45:L59">J45+K45</f>
        <v>449.80386</v>
      </c>
      <c r="M45" s="23">
        <f aca="true" t="shared" si="13" ref="M45:M59">I45-C45</f>
        <v>501.3731299999963</v>
      </c>
      <c r="N45" s="24">
        <f aca="true" t="shared" si="14" ref="N45:N59">L45-D45</f>
        <v>119.29741999999999</v>
      </c>
    </row>
    <row r="46" spans="1:14" s="3" customFormat="1" ht="13.5" customHeight="1">
      <c r="A46" s="31">
        <f t="shared" si="10"/>
        <v>10</v>
      </c>
      <c r="B46" s="382" t="s">
        <v>916</v>
      </c>
      <c r="C46" s="23">
        <v>18126.97018</v>
      </c>
      <c r="D46" s="24">
        <v>1473.9381099999998</v>
      </c>
      <c r="E46" s="23">
        <v>17180.90778</v>
      </c>
      <c r="F46" s="374">
        <v>0</v>
      </c>
      <c r="G46" s="375">
        <v>2312.10599</v>
      </c>
      <c r="H46" s="375"/>
      <c r="I46" s="374">
        <f t="shared" si="11"/>
        <v>19493.01377</v>
      </c>
      <c r="J46" s="374">
        <v>887.16277</v>
      </c>
      <c r="K46" s="374">
        <v>1051.79407</v>
      </c>
      <c r="L46" s="376">
        <f t="shared" si="12"/>
        <v>1938.9568399999998</v>
      </c>
      <c r="M46" s="23">
        <f t="shared" si="13"/>
        <v>1366.0435900000011</v>
      </c>
      <c r="N46" s="24">
        <f t="shared" si="14"/>
        <v>465.01873</v>
      </c>
    </row>
    <row r="47" spans="1:14" s="3" customFormat="1" ht="13.5" customHeight="1">
      <c r="A47" s="31">
        <f t="shared" si="10"/>
        <v>11</v>
      </c>
      <c r="B47" s="382" t="s">
        <v>917</v>
      </c>
      <c r="C47" s="23">
        <v>35841.042050000004</v>
      </c>
      <c r="D47" s="24">
        <v>2712.1205599999994</v>
      </c>
      <c r="E47" s="23">
        <v>28507.489260000002</v>
      </c>
      <c r="F47" s="374">
        <v>0</v>
      </c>
      <c r="G47" s="375">
        <v>6398.003189999999</v>
      </c>
      <c r="H47" s="375"/>
      <c r="I47" s="374">
        <f t="shared" si="11"/>
        <v>34905.492450000005</v>
      </c>
      <c r="J47" s="374">
        <v>3067.13218</v>
      </c>
      <c r="K47" s="374">
        <v>1767.5486200000018</v>
      </c>
      <c r="L47" s="376">
        <f t="shared" si="12"/>
        <v>4834.680800000002</v>
      </c>
      <c r="M47" s="23">
        <f t="shared" si="13"/>
        <v>-935.5495999999985</v>
      </c>
      <c r="N47" s="24">
        <f t="shared" si="14"/>
        <v>2122.5602400000025</v>
      </c>
    </row>
    <row r="48" spans="1:14" s="3" customFormat="1" ht="13.5" customHeight="1">
      <c r="A48" s="31">
        <f t="shared" si="10"/>
        <v>12</v>
      </c>
      <c r="B48" s="382" t="s">
        <v>918</v>
      </c>
      <c r="C48" s="23">
        <v>64458.123179999995</v>
      </c>
      <c r="D48" s="24">
        <v>4049.0823100000002</v>
      </c>
      <c r="E48" s="23">
        <v>30747.37714</v>
      </c>
      <c r="F48" s="374">
        <v>0</v>
      </c>
      <c r="G48" s="375">
        <v>26644.041930000003</v>
      </c>
      <c r="H48" s="375"/>
      <c r="I48" s="374">
        <f t="shared" si="11"/>
        <v>57391.41907</v>
      </c>
      <c r="J48" s="374">
        <v>1789.30097</v>
      </c>
      <c r="K48" s="374">
        <v>1707.7473800000005</v>
      </c>
      <c r="L48" s="376">
        <f t="shared" si="12"/>
        <v>3497.0483500000005</v>
      </c>
      <c r="M48" s="23">
        <f t="shared" si="13"/>
        <v>-7066.7041099999915</v>
      </c>
      <c r="N48" s="24">
        <f t="shared" si="14"/>
        <v>-552.0339599999998</v>
      </c>
    </row>
    <row r="49" spans="1:14" s="3" customFormat="1" ht="13.5" customHeight="1">
      <c r="A49" s="31">
        <f t="shared" si="10"/>
        <v>13</v>
      </c>
      <c r="B49" s="382" t="s">
        <v>919</v>
      </c>
      <c r="C49" s="23">
        <v>37169.191230000004</v>
      </c>
      <c r="D49" s="24">
        <v>1039.4070900000002</v>
      </c>
      <c r="E49" s="23">
        <v>37790.09274</v>
      </c>
      <c r="F49" s="374">
        <v>0</v>
      </c>
      <c r="G49" s="375">
        <v>13664.23145</v>
      </c>
      <c r="H49" s="375">
        <v>182</v>
      </c>
      <c r="I49" s="374">
        <f t="shared" si="11"/>
        <v>51636.32419</v>
      </c>
      <c r="J49" s="374">
        <v>1374.19441</v>
      </c>
      <c r="K49" s="374">
        <v>1612.7802600000005</v>
      </c>
      <c r="L49" s="376">
        <f t="shared" si="12"/>
        <v>2986.9746700000005</v>
      </c>
      <c r="M49" s="23">
        <f t="shared" si="13"/>
        <v>14467.132959999995</v>
      </c>
      <c r="N49" s="24">
        <f t="shared" si="14"/>
        <v>1947.5675800000004</v>
      </c>
    </row>
    <row r="50" spans="1:14" s="3" customFormat="1" ht="13.5" customHeight="1">
      <c r="A50" s="31">
        <f t="shared" si="10"/>
        <v>14</v>
      </c>
      <c r="B50" s="382" t="s">
        <v>920</v>
      </c>
      <c r="C50" s="23">
        <v>12438.405920000001</v>
      </c>
      <c r="D50" s="24">
        <v>2128.82433</v>
      </c>
      <c r="E50" s="23">
        <v>5432.99689</v>
      </c>
      <c r="F50" s="374">
        <v>0</v>
      </c>
      <c r="G50" s="375">
        <v>4648.82829</v>
      </c>
      <c r="H50" s="375"/>
      <c r="I50" s="374">
        <f t="shared" si="11"/>
        <v>10081.82518</v>
      </c>
      <c r="J50" s="374">
        <v>2271.97261</v>
      </c>
      <c r="K50" s="374">
        <v>299.01764000000003</v>
      </c>
      <c r="L50" s="376">
        <f t="shared" si="12"/>
        <v>2570.99025</v>
      </c>
      <c r="M50" s="23">
        <f t="shared" si="13"/>
        <v>-2356.5807400000012</v>
      </c>
      <c r="N50" s="24">
        <f t="shared" si="14"/>
        <v>442.1659199999999</v>
      </c>
    </row>
    <row r="51" spans="1:14" s="3" customFormat="1" ht="13.5" customHeight="1">
      <c r="A51" s="31">
        <f t="shared" si="10"/>
        <v>15</v>
      </c>
      <c r="B51" s="382" t="s">
        <v>921</v>
      </c>
      <c r="C51" s="23">
        <v>2898.8091099999997</v>
      </c>
      <c r="D51" s="24">
        <v>2428.21079</v>
      </c>
      <c r="E51" s="23">
        <v>71.35197</v>
      </c>
      <c r="F51" s="374">
        <v>0</v>
      </c>
      <c r="G51" s="375">
        <v>288.0761</v>
      </c>
      <c r="H51" s="375"/>
      <c r="I51" s="374">
        <f t="shared" si="11"/>
        <v>359.42807</v>
      </c>
      <c r="J51" s="374">
        <v>5389.866930000001</v>
      </c>
      <c r="K51" s="374">
        <v>1027.7097299999987</v>
      </c>
      <c r="L51" s="376">
        <f t="shared" si="12"/>
        <v>6417.57666</v>
      </c>
      <c r="M51" s="23">
        <f t="shared" si="13"/>
        <v>-2539.3810399999998</v>
      </c>
      <c r="N51" s="24">
        <f t="shared" si="14"/>
        <v>3989.3658699999996</v>
      </c>
    </row>
    <row r="52" spans="1:14" s="3" customFormat="1" ht="13.5" customHeight="1">
      <c r="A52" s="31">
        <f t="shared" si="10"/>
        <v>16</v>
      </c>
      <c r="B52" s="382" t="s">
        <v>922</v>
      </c>
      <c r="C52" s="23">
        <v>42325.851370000004</v>
      </c>
      <c r="D52" s="24">
        <v>1666.9588000000003</v>
      </c>
      <c r="E52" s="23">
        <v>42600.95485</v>
      </c>
      <c r="F52" s="374">
        <v>0</v>
      </c>
      <c r="G52" s="375">
        <v>6328.55942</v>
      </c>
      <c r="H52" s="375">
        <v>872.201</v>
      </c>
      <c r="I52" s="374">
        <f t="shared" si="11"/>
        <v>49801.71527</v>
      </c>
      <c r="J52" s="374">
        <v>1945.4871900000003</v>
      </c>
      <c r="K52" s="374">
        <v>1477.0531500000002</v>
      </c>
      <c r="L52" s="376">
        <f t="shared" si="12"/>
        <v>3422.5403400000005</v>
      </c>
      <c r="M52" s="23">
        <f t="shared" si="13"/>
        <v>7475.863899999997</v>
      </c>
      <c r="N52" s="24">
        <f t="shared" si="14"/>
        <v>1755.5815400000001</v>
      </c>
    </row>
    <row r="53" spans="1:14" s="3" customFormat="1" ht="13.5" customHeight="1">
      <c r="A53" s="31">
        <f t="shared" si="10"/>
        <v>17</v>
      </c>
      <c r="B53" s="382" t="s">
        <v>923</v>
      </c>
      <c r="C53" s="23">
        <v>44456.68726</v>
      </c>
      <c r="D53" s="24">
        <v>4662.038930000001</v>
      </c>
      <c r="E53" s="23">
        <v>37169.462340000005</v>
      </c>
      <c r="F53" s="374">
        <v>0</v>
      </c>
      <c r="G53" s="375">
        <v>13205.39137</v>
      </c>
      <c r="H53" s="375"/>
      <c r="I53" s="374">
        <f t="shared" si="11"/>
        <v>50374.85371</v>
      </c>
      <c r="J53" s="374">
        <v>1189.5499600000003</v>
      </c>
      <c r="K53" s="374">
        <v>3646.7062700000006</v>
      </c>
      <c r="L53" s="376">
        <f t="shared" si="12"/>
        <v>4836.256230000001</v>
      </c>
      <c r="M53" s="23">
        <f t="shared" si="13"/>
        <v>5918.166450000004</v>
      </c>
      <c r="N53" s="24">
        <f t="shared" si="14"/>
        <v>174.21730000000025</v>
      </c>
    </row>
    <row r="54" spans="1:14" s="3" customFormat="1" ht="13.5" customHeight="1">
      <c r="A54" s="31">
        <f t="shared" si="10"/>
        <v>18</v>
      </c>
      <c r="B54" s="382" t="s">
        <v>924</v>
      </c>
      <c r="C54" s="23">
        <v>31830.11178</v>
      </c>
      <c r="D54" s="24">
        <v>13399.402419999999</v>
      </c>
      <c r="E54" s="23">
        <v>12401.33606</v>
      </c>
      <c r="F54" s="374">
        <v>0</v>
      </c>
      <c r="G54" s="375">
        <v>6295.79927</v>
      </c>
      <c r="H54" s="375">
        <v>200</v>
      </c>
      <c r="I54" s="374">
        <f t="shared" si="11"/>
        <v>18897.13533</v>
      </c>
      <c r="J54" s="374">
        <v>6311.2988399999995</v>
      </c>
      <c r="K54" s="374">
        <v>11343.651849999998</v>
      </c>
      <c r="L54" s="376">
        <f t="shared" si="12"/>
        <v>17654.950689999998</v>
      </c>
      <c r="M54" s="23">
        <f t="shared" si="13"/>
        <v>-12932.976449999998</v>
      </c>
      <c r="N54" s="24">
        <f t="shared" si="14"/>
        <v>4255.548269999999</v>
      </c>
    </row>
    <row r="55" spans="1:14" s="3" customFormat="1" ht="13.5" customHeight="1">
      <c r="A55" s="31">
        <f t="shared" si="10"/>
        <v>19</v>
      </c>
      <c r="B55" s="382" t="s">
        <v>925</v>
      </c>
      <c r="C55" s="23">
        <v>10904.314030000001</v>
      </c>
      <c r="D55" s="24">
        <v>1221.2682399999999</v>
      </c>
      <c r="E55" s="23">
        <v>7601.054480000001</v>
      </c>
      <c r="F55" s="374">
        <v>0</v>
      </c>
      <c r="G55" s="375">
        <v>666.02341</v>
      </c>
      <c r="H55" s="375"/>
      <c r="I55" s="374">
        <f t="shared" si="11"/>
        <v>8267.07789</v>
      </c>
      <c r="J55" s="374">
        <v>1103.6606700000002</v>
      </c>
      <c r="K55" s="374">
        <v>264.14128000000005</v>
      </c>
      <c r="L55" s="376">
        <f t="shared" si="12"/>
        <v>1367.8019500000003</v>
      </c>
      <c r="M55" s="23">
        <f>I55-C55</f>
        <v>-2637.236140000001</v>
      </c>
      <c r="N55" s="24">
        <f t="shared" si="14"/>
        <v>146.53371000000038</v>
      </c>
    </row>
    <row r="56" spans="1:14" s="3" customFormat="1" ht="13.5" customHeight="1">
      <c r="A56" s="31">
        <f t="shared" si="10"/>
        <v>20</v>
      </c>
      <c r="B56" s="382" t="s">
        <v>926</v>
      </c>
      <c r="C56" s="25">
        <v>4530.61558</v>
      </c>
      <c r="D56" s="26">
        <v>377.31932</v>
      </c>
      <c r="E56" s="25">
        <v>3452.93371</v>
      </c>
      <c r="F56" s="377">
        <v>0</v>
      </c>
      <c r="G56" s="378">
        <v>690.92481</v>
      </c>
      <c r="H56" s="378"/>
      <c r="I56" s="374">
        <f t="shared" si="11"/>
        <v>4143.85852</v>
      </c>
      <c r="J56" s="377">
        <v>472.16020000000003</v>
      </c>
      <c r="K56" s="377">
        <v>237.40680999999995</v>
      </c>
      <c r="L56" s="376">
        <f t="shared" si="12"/>
        <v>709.56701</v>
      </c>
      <c r="M56" s="23">
        <f t="shared" si="13"/>
        <v>-386.7570599999999</v>
      </c>
      <c r="N56" s="24">
        <f t="shared" si="14"/>
        <v>332.24769</v>
      </c>
    </row>
    <row r="57" spans="1:14" s="3" customFormat="1" ht="13.5" customHeight="1">
      <c r="A57" s="31">
        <f t="shared" si="10"/>
        <v>21</v>
      </c>
      <c r="B57" s="382" t="s">
        <v>927</v>
      </c>
      <c r="C57" s="25">
        <v>3581.92318</v>
      </c>
      <c r="D57" s="26">
        <v>146.37062</v>
      </c>
      <c r="E57" s="25">
        <v>2870.8598600000005</v>
      </c>
      <c r="F57" s="377">
        <v>0</v>
      </c>
      <c r="G57" s="378">
        <v>81.9877</v>
      </c>
      <c r="H57" s="378"/>
      <c r="I57" s="374">
        <f t="shared" si="11"/>
        <v>2952.8475600000006</v>
      </c>
      <c r="J57" s="377">
        <v>128.00057</v>
      </c>
      <c r="K57" s="377">
        <v>56.61581000000001</v>
      </c>
      <c r="L57" s="376">
        <f t="shared" si="12"/>
        <v>184.61638000000002</v>
      </c>
      <c r="M57" s="23">
        <f t="shared" si="13"/>
        <v>-629.0756199999992</v>
      </c>
      <c r="N57" s="24">
        <f t="shared" si="14"/>
        <v>38.24576000000002</v>
      </c>
    </row>
    <row r="58" spans="1:14" s="3" customFormat="1" ht="13.5" customHeight="1">
      <c r="A58" s="31">
        <f t="shared" si="10"/>
        <v>22</v>
      </c>
      <c r="B58" s="382" t="s">
        <v>928</v>
      </c>
      <c r="C58" s="25">
        <v>30904.333820000003</v>
      </c>
      <c r="D58" s="26">
        <v>811.0777</v>
      </c>
      <c r="E58" s="25">
        <v>24702.00832</v>
      </c>
      <c r="F58" s="377">
        <v>0</v>
      </c>
      <c r="G58" s="378">
        <v>5181.4536</v>
      </c>
      <c r="H58" s="378"/>
      <c r="I58" s="374">
        <f t="shared" si="11"/>
        <v>29883.46192</v>
      </c>
      <c r="J58" s="377">
        <v>519.71118</v>
      </c>
      <c r="K58" s="377">
        <v>753.57907</v>
      </c>
      <c r="L58" s="376">
        <f t="shared" si="12"/>
        <v>1273.29025</v>
      </c>
      <c r="M58" s="23">
        <f t="shared" si="13"/>
        <v>-1020.8719000000019</v>
      </c>
      <c r="N58" s="24">
        <f t="shared" si="14"/>
        <v>462.21254999999996</v>
      </c>
    </row>
    <row r="59" spans="1:14" s="3" customFormat="1" ht="13.5" customHeight="1" thickBot="1">
      <c r="A59" s="31">
        <f t="shared" si="10"/>
        <v>23</v>
      </c>
      <c r="B59" s="382" t="s">
        <v>929</v>
      </c>
      <c r="C59" s="25">
        <v>4008.8039499999995</v>
      </c>
      <c r="D59" s="26">
        <v>67.05990000000001</v>
      </c>
      <c r="E59" s="25">
        <v>5126.02544</v>
      </c>
      <c r="F59" s="377">
        <v>0</v>
      </c>
      <c r="G59" s="378">
        <v>295.17033000000004</v>
      </c>
      <c r="H59" s="378"/>
      <c r="I59" s="374">
        <f t="shared" si="11"/>
        <v>5421.19577</v>
      </c>
      <c r="J59" s="377">
        <v>0</v>
      </c>
      <c r="K59" s="377">
        <v>22.93815</v>
      </c>
      <c r="L59" s="376">
        <f t="shared" si="12"/>
        <v>22.93815</v>
      </c>
      <c r="M59" s="23">
        <f t="shared" si="13"/>
        <v>1412.3918200000007</v>
      </c>
      <c r="N59" s="24">
        <f t="shared" si="14"/>
        <v>-44.12175000000001</v>
      </c>
    </row>
    <row r="60" spans="1:14" s="3" customFormat="1" ht="12.75" customHeight="1" thickBot="1">
      <c r="A60" s="379">
        <f t="shared" si="10"/>
        <v>24</v>
      </c>
      <c r="B60" s="380" t="s">
        <v>362</v>
      </c>
      <c r="C60" s="27">
        <f aca="true" t="shared" si="15" ref="C60:N60">SUM(C36:C59)</f>
        <v>377594.45426999993</v>
      </c>
      <c r="D60" s="28">
        <f t="shared" si="15"/>
        <v>72357.33705999998</v>
      </c>
      <c r="E60" s="27">
        <f t="shared" si="15"/>
        <v>277257.48672</v>
      </c>
      <c r="F60" s="381">
        <f t="shared" si="15"/>
        <v>0</v>
      </c>
      <c r="G60" s="381">
        <f t="shared" si="15"/>
        <v>100959.35551999998</v>
      </c>
      <c r="H60" s="381">
        <f t="shared" si="15"/>
        <v>1254.201</v>
      </c>
      <c r="I60" s="381">
        <f t="shared" si="15"/>
        <v>379471.04324</v>
      </c>
      <c r="J60" s="381">
        <f t="shared" si="15"/>
        <v>31902.516249999997</v>
      </c>
      <c r="K60" s="381">
        <f t="shared" si="15"/>
        <v>60319.80158</v>
      </c>
      <c r="L60" s="381">
        <f t="shared" si="15"/>
        <v>92222.31783</v>
      </c>
      <c r="M60" s="27">
        <f t="shared" si="15"/>
        <v>1876.5889700000048</v>
      </c>
      <c r="N60" s="29">
        <f t="shared" si="15"/>
        <v>19864.980770000006</v>
      </c>
    </row>
    <row r="61" spans="1:14" s="3" customFormat="1" ht="3" customHeight="1">
      <c r="A61" s="7"/>
      <c r="B61" s="7"/>
      <c r="C61" s="383"/>
      <c r="D61" s="383"/>
      <c r="E61" s="383"/>
      <c r="F61" s="383"/>
      <c r="G61" s="383"/>
      <c r="H61" s="383"/>
      <c r="I61" s="383"/>
      <c r="J61" s="383"/>
      <c r="K61" s="383"/>
      <c r="L61" s="383"/>
      <c r="M61" s="383"/>
      <c r="N61" s="383"/>
    </row>
    <row r="62" spans="1:14" s="3" customFormat="1" ht="11.25" customHeight="1">
      <c r="A62" s="7" t="s">
        <v>848</v>
      </c>
      <c r="B62" s="7"/>
      <c r="C62" s="384"/>
      <c r="D62" s="384"/>
      <c r="E62" s="384"/>
      <c r="F62" s="384"/>
      <c r="G62" s="384"/>
      <c r="H62" s="384"/>
      <c r="I62" s="384"/>
      <c r="J62" s="384"/>
      <c r="K62" s="384"/>
      <c r="L62" s="384"/>
      <c r="M62" s="384"/>
      <c r="N62" s="385"/>
    </row>
    <row r="63" spans="1:14" s="3" customFormat="1" ht="13.5">
      <c r="A63" s="7" t="s">
        <v>905</v>
      </c>
      <c r="B63" s="7"/>
      <c r="C63" s="7"/>
      <c r="D63" s="7"/>
      <c r="E63" s="7"/>
      <c r="F63" s="7"/>
      <c r="G63" s="7"/>
      <c r="H63" s="7"/>
      <c r="I63" s="7"/>
      <c r="J63" s="7"/>
      <c r="K63" s="7"/>
      <c r="L63" s="2"/>
      <c r="N63" s="1009"/>
    </row>
    <row r="64" spans="1:12" s="3" customFormat="1" ht="13.5">
      <c r="A64" s="7" t="s">
        <v>930</v>
      </c>
      <c r="B64" s="7"/>
      <c r="C64" s="7"/>
      <c r="D64" s="7"/>
      <c r="E64" s="7"/>
      <c r="F64" s="7"/>
      <c r="G64" s="7"/>
      <c r="H64" s="7"/>
      <c r="I64" s="7"/>
      <c r="J64" s="7"/>
      <c r="K64" s="7"/>
      <c r="L64" s="2"/>
    </row>
    <row r="65" spans="1:12" s="3" customFormat="1" ht="13.5">
      <c r="A65" s="7"/>
      <c r="B65" s="7"/>
      <c r="C65" s="7"/>
      <c r="D65" s="7"/>
      <c r="E65" s="7"/>
      <c r="F65" s="7"/>
      <c r="G65" s="7"/>
      <c r="H65" s="7"/>
      <c r="I65" s="7"/>
      <c r="J65" s="7"/>
      <c r="K65" s="7"/>
      <c r="L65" s="2"/>
    </row>
    <row r="66" spans="1:12" s="3" customFormat="1" ht="5.25" customHeight="1">
      <c r="A66" s="7"/>
      <c r="B66" s="7"/>
      <c r="C66" s="7"/>
      <c r="D66" s="7"/>
      <c r="E66" s="7"/>
      <c r="F66" s="7"/>
      <c r="G66" s="7"/>
      <c r="H66" s="7"/>
      <c r="I66" s="7"/>
      <c r="J66" s="7"/>
      <c r="K66" s="7"/>
      <c r="L66" s="2"/>
    </row>
  </sheetData>
  <sheetProtection insertRows="0" deleteRows="0"/>
  <mergeCells count="22">
    <mergeCell ref="M33:M34"/>
    <mergeCell ref="N33:N34"/>
    <mergeCell ref="N6:N7"/>
    <mergeCell ref="A32:A35"/>
    <mergeCell ref="B32:B34"/>
    <mergeCell ref="C32:D32"/>
    <mergeCell ref="E32:L32"/>
    <mergeCell ref="M32:N32"/>
    <mergeCell ref="C33:C34"/>
    <mergeCell ref="D33:D34"/>
    <mergeCell ref="E33:I33"/>
    <mergeCell ref="J33:L33"/>
    <mergeCell ref="A5:A8"/>
    <mergeCell ref="B5:B7"/>
    <mergeCell ref="C5:D5"/>
    <mergeCell ref="E5:L5"/>
    <mergeCell ref="M5:N5"/>
    <mergeCell ref="C6:C7"/>
    <mergeCell ref="D6:D7"/>
    <mergeCell ref="E6:I6"/>
    <mergeCell ref="J6:L6"/>
    <mergeCell ref="M6:M7"/>
  </mergeCells>
  <printOptions horizontalCentered="1"/>
  <pageMargins left="0" right="0" top="0.3937007874015748" bottom="0" header="0.2362204724409449" footer="0.15748031496062992"/>
  <pageSetup cellComments="asDisplayed" fitToHeight="1" fitToWidth="1" horizontalDpi="300" verticalDpi="300" orientation="landscape" paperSize="9" scale="65"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M26"/>
  <sheetViews>
    <sheetView zoomScalePageLayoutView="0" workbookViewId="0" topLeftCell="A1">
      <pane xSplit="7" ySplit="6" topLeftCell="H7" activePane="bottomRight" state="frozen"/>
      <selection pane="topLeft" activeCell="A26" sqref="A26:F26"/>
      <selection pane="topRight" activeCell="A26" sqref="A26:F26"/>
      <selection pane="bottomLeft" activeCell="A26" sqref="A26:F26"/>
      <selection pane="bottomRight" activeCell="A26" sqref="A26:F26"/>
    </sheetView>
  </sheetViews>
  <sheetFormatPr defaultColWidth="9.140625" defaultRowHeight="15"/>
  <cols>
    <col min="1" max="1" width="3.57421875" style="8" customWidth="1"/>
    <col min="2" max="2" width="6.28125" style="8" customWidth="1"/>
    <col min="3" max="3" width="10.57421875" style="160" customWidth="1"/>
    <col min="4" max="4" width="13.28125" style="160" customWidth="1"/>
    <col min="5" max="5" width="12.28125" style="160" customWidth="1"/>
    <col min="6" max="6" width="6.140625" style="160" customWidth="1"/>
    <col min="7" max="7" width="8.421875" style="160" customWidth="1"/>
    <col min="8" max="11" width="12.28125" style="160" customWidth="1"/>
    <col min="12" max="12" width="10.00390625" style="8" bestFit="1" customWidth="1"/>
    <col min="13" max="13" width="11.28125" style="8" customWidth="1"/>
    <col min="14" max="16384" width="9.140625" style="8" customWidth="1"/>
  </cols>
  <sheetData>
    <row r="1" spans="1:13" ht="23.25" customHeight="1">
      <c r="A1" s="386" t="s">
        <v>933</v>
      </c>
      <c r="B1" s="7"/>
      <c r="C1" s="389"/>
      <c r="D1" s="389"/>
      <c r="E1" s="389"/>
      <c r="F1" s="389"/>
      <c r="G1" s="389"/>
      <c r="H1" s="389"/>
      <c r="I1" s="389"/>
      <c r="J1" s="389"/>
      <c r="K1" s="389"/>
      <c r="L1" s="7"/>
      <c r="M1" s="7"/>
    </row>
    <row r="2" spans="1:13" ht="14.25" thickBot="1">
      <c r="A2" s="7"/>
      <c r="B2" s="7"/>
      <c r="C2" s="389"/>
      <c r="D2" s="389"/>
      <c r="E2" s="389"/>
      <c r="F2" s="389"/>
      <c r="G2" s="389"/>
      <c r="H2" s="389"/>
      <c r="I2" s="389"/>
      <c r="J2" s="389"/>
      <c r="K2" s="389"/>
      <c r="L2" s="390" t="s">
        <v>643</v>
      </c>
      <c r="M2" s="7"/>
    </row>
    <row r="3" spans="1:13" ht="15" customHeight="1">
      <c r="A3" s="1496" t="s">
        <v>341</v>
      </c>
      <c r="B3" s="1498" t="s">
        <v>346</v>
      </c>
      <c r="C3" s="1498"/>
      <c r="D3" s="1498"/>
      <c r="E3" s="1498"/>
      <c r="F3" s="1498"/>
      <c r="G3" s="1498"/>
      <c r="H3" s="391" t="s">
        <v>934</v>
      </c>
      <c r="I3" s="1501" t="s">
        <v>348</v>
      </c>
      <c r="J3" s="1501"/>
      <c r="K3" s="392" t="s">
        <v>349</v>
      </c>
      <c r="L3" s="393" t="s">
        <v>347</v>
      </c>
      <c r="M3" s="7"/>
    </row>
    <row r="4" spans="1:13" ht="26.25" customHeight="1">
      <c r="A4" s="1497"/>
      <c r="B4" s="1499"/>
      <c r="C4" s="1499"/>
      <c r="D4" s="1499"/>
      <c r="E4" s="1499"/>
      <c r="F4" s="1499"/>
      <c r="G4" s="1499"/>
      <c r="H4" s="395" t="s">
        <v>935</v>
      </c>
      <c r="I4" s="396" t="s">
        <v>493</v>
      </c>
      <c r="J4" s="397" t="s">
        <v>936</v>
      </c>
      <c r="K4" s="398" t="s">
        <v>350</v>
      </c>
      <c r="L4" s="399" t="s">
        <v>494</v>
      </c>
      <c r="M4" s="7"/>
    </row>
    <row r="5" spans="1:13" ht="15.75" customHeight="1">
      <c r="A5" s="394"/>
      <c r="B5" s="1500"/>
      <c r="C5" s="1500"/>
      <c r="D5" s="1500"/>
      <c r="E5" s="1500"/>
      <c r="F5" s="1500"/>
      <c r="G5" s="1500"/>
      <c r="H5" s="400" t="s">
        <v>411</v>
      </c>
      <c r="I5" s="401" t="s">
        <v>412</v>
      </c>
      <c r="J5" s="401" t="s">
        <v>413</v>
      </c>
      <c r="K5" s="401" t="s">
        <v>414</v>
      </c>
      <c r="L5" s="402" t="s">
        <v>495</v>
      </c>
      <c r="M5" s="7"/>
    </row>
    <row r="6" spans="1:13" ht="13.5">
      <c r="A6" s="745">
        <v>1</v>
      </c>
      <c r="B6" s="746" t="s">
        <v>496</v>
      </c>
      <c r="C6" s="747"/>
      <c r="D6" s="747"/>
      <c r="E6" s="747"/>
      <c r="F6" s="747"/>
      <c r="G6" s="748"/>
      <c r="H6" s="749">
        <f>SUM(H7:H11)+H14+H15</f>
        <v>2743480.16673</v>
      </c>
      <c r="I6" s="750">
        <f>SUM(I7:I11)+I14+I15</f>
        <v>1215519.2711</v>
      </c>
      <c r="J6" s="750">
        <f>SUM(J7:J11)+J14+J15</f>
        <v>66231.7075</v>
      </c>
      <c r="K6" s="750">
        <f>SUM(K7:K11)+K14+K15</f>
        <v>891766.07106</v>
      </c>
      <c r="L6" s="754">
        <f>SUM(L7:L11)+L14+L15</f>
        <v>3067233.36677</v>
      </c>
      <c r="M6" s="7"/>
    </row>
    <row r="7" spans="1:13" ht="13.5">
      <c r="A7" s="403">
        <f aca="true" t="shared" si="0" ref="A7:A15">A6+1</f>
        <v>2</v>
      </c>
      <c r="B7" s="404" t="s">
        <v>343</v>
      </c>
      <c r="C7" s="405" t="s">
        <v>351</v>
      </c>
      <c r="D7" s="406"/>
      <c r="E7" s="406"/>
      <c r="F7" s="406"/>
      <c r="G7" s="407"/>
      <c r="H7" s="738">
        <f>'11.a'!C3</f>
        <v>52628.61477</v>
      </c>
      <c r="I7" s="739">
        <f>'11.a'!C8</f>
        <v>581.44279</v>
      </c>
      <c r="J7" s="739">
        <f>'11.a'!C4</f>
        <v>581.44279</v>
      </c>
      <c r="K7" s="739">
        <f>'11.a'!C14</f>
        <v>0</v>
      </c>
      <c r="L7" s="751">
        <f>H7+I7-K7</f>
        <v>53210.05756</v>
      </c>
      <c r="M7" s="7"/>
    </row>
    <row r="8" spans="1:13" ht="13.5">
      <c r="A8" s="408">
        <f t="shared" si="0"/>
        <v>3</v>
      </c>
      <c r="B8" s="409"/>
      <c r="C8" s="410" t="s">
        <v>352</v>
      </c>
      <c r="D8" s="411"/>
      <c r="E8" s="411"/>
      <c r="F8" s="411"/>
      <c r="G8" s="412"/>
      <c r="H8" s="740">
        <f>'11.b'!C3</f>
        <v>647853.32566</v>
      </c>
      <c r="I8" s="741">
        <f>'11.b'!C14</f>
        <v>506511.57872</v>
      </c>
      <c r="J8" s="742">
        <f>'11.b'!C5</f>
        <v>44308.03671</v>
      </c>
      <c r="K8" s="741">
        <f>'11.b'!C25</f>
        <v>382533.45574</v>
      </c>
      <c r="L8" s="752">
        <f aca="true" t="shared" si="1" ref="L8:L15">H8+I8-K8</f>
        <v>771831.44864</v>
      </c>
      <c r="M8" s="7"/>
    </row>
    <row r="9" spans="1:13" ht="13.5">
      <c r="A9" s="408">
        <f t="shared" si="0"/>
        <v>4</v>
      </c>
      <c r="B9" s="409"/>
      <c r="C9" s="410" t="s">
        <v>353</v>
      </c>
      <c r="D9" s="411"/>
      <c r="E9" s="411"/>
      <c r="F9" s="411"/>
      <c r="G9" s="412"/>
      <c r="H9" s="740">
        <f>'11.c'!C3</f>
        <v>141262.83178</v>
      </c>
      <c r="I9" s="741">
        <f>'11.c'!C7</f>
        <v>147414.41879</v>
      </c>
      <c r="J9" s="413">
        <v>0</v>
      </c>
      <c r="K9" s="741">
        <f>'11.c'!C8</f>
        <v>103161.0301</v>
      </c>
      <c r="L9" s="752">
        <f>H9+I9-K9</f>
        <v>185516.22047000003</v>
      </c>
      <c r="M9" s="7"/>
    </row>
    <row r="10" spans="1:12" ht="13.5">
      <c r="A10" s="408">
        <f t="shared" si="0"/>
        <v>5</v>
      </c>
      <c r="B10" s="409"/>
      <c r="C10" s="410" t="s">
        <v>354</v>
      </c>
      <c r="D10" s="411"/>
      <c r="E10" s="411"/>
      <c r="F10" s="411"/>
      <c r="G10" s="412"/>
      <c r="H10" s="740">
        <f>'11.d'!C3</f>
        <v>40226.32209</v>
      </c>
      <c r="I10" s="741">
        <f>'11.d'!C9</f>
        <v>3368.01451</v>
      </c>
      <c r="J10" s="739">
        <f>'11.d'!C4</f>
        <v>3368.01451</v>
      </c>
      <c r="K10" s="741">
        <f>'11.d'!C15</f>
        <v>1487.551</v>
      </c>
      <c r="L10" s="752">
        <f t="shared" si="1"/>
        <v>42106.7856</v>
      </c>
    </row>
    <row r="11" spans="1:12" ht="13.5">
      <c r="A11" s="408">
        <f t="shared" si="0"/>
        <v>6</v>
      </c>
      <c r="B11" s="409"/>
      <c r="C11" s="410" t="s">
        <v>355</v>
      </c>
      <c r="D11" s="411"/>
      <c r="E11" s="411"/>
      <c r="F11" s="411"/>
      <c r="G11" s="412"/>
      <c r="H11" s="740">
        <f>'11.e'!F8</f>
        <v>204079.16166</v>
      </c>
      <c r="I11" s="741">
        <f>'11.e'!F13</f>
        <v>133345.30853</v>
      </c>
      <c r="J11" s="413">
        <v>0</v>
      </c>
      <c r="K11" s="741">
        <f>'11.e'!F18</f>
        <v>92790.36267999999</v>
      </c>
      <c r="L11" s="752">
        <f t="shared" si="1"/>
        <v>244634.10751000003</v>
      </c>
    </row>
    <row r="12" spans="1:12" ht="13.5">
      <c r="A12" s="408" t="s">
        <v>497</v>
      </c>
      <c r="B12" s="409"/>
      <c r="C12" s="410" t="s">
        <v>358</v>
      </c>
      <c r="D12" s="411" t="s">
        <v>359</v>
      </c>
      <c r="E12" s="411"/>
      <c r="F12" s="411"/>
      <c r="G12" s="412"/>
      <c r="H12" s="740">
        <f>'11.e'!F6</f>
        <v>92954.04854</v>
      </c>
      <c r="I12" s="741">
        <f>'11.e'!F11</f>
        <v>54205.46072</v>
      </c>
      <c r="J12" s="413">
        <v>0</v>
      </c>
      <c r="K12" s="741">
        <f>'11.e'!F16</f>
        <v>36680.03193</v>
      </c>
      <c r="L12" s="752">
        <f t="shared" si="1"/>
        <v>110479.47733000002</v>
      </c>
    </row>
    <row r="13" spans="1:12" ht="13.5">
      <c r="A13" s="408" t="s">
        <v>498</v>
      </c>
      <c r="B13" s="409"/>
      <c r="C13" s="410"/>
      <c r="D13" s="411" t="s">
        <v>360</v>
      </c>
      <c r="E13" s="411"/>
      <c r="F13" s="411"/>
      <c r="G13" s="412"/>
      <c r="H13" s="740">
        <f>'11.e'!F7</f>
        <v>29101.607900000003</v>
      </c>
      <c r="I13" s="741">
        <f>'11.e'!F12</f>
        <v>44350.21206</v>
      </c>
      <c r="J13" s="413">
        <v>0</v>
      </c>
      <c r="K13" s="741">
        <f>'11.e'!F17</f>
        <v>12766.214919999999</v>
      </c>
      <c r="L13" s="752">
        <f t="shared" si="1"/>
        <v>60685.605039999995</v>
      </c>
    </row>
    <row r="14" spans="1:12" ht="13.5">
      <c r="A14" s="408">
        <f>A11+1</f>
        <v>7</v>
      </c>
      <c r="B14" s="409"/>
      <c r="C14" s="410" t="s">
        <v>356</v>
      </c>
      <c r="D14" s="411"/>
      <c r="E14" s="411"/>
      <c r="F14" s="411"/>
      <c r="G14" s="412"/>
      <c r="H14" s="740">
        <f>'11.f'!C3</f>
        <v>127173.65183</v>
      </c>
      <c r="I14" s="741">
        <f>'11.f'!C4</f>
        <v>74318.50788</v>
      </c>
      <c r="J14" s="413">
        <v>0</v>
      </c>
      <c r="K14" s="741">
        <f>'11.f'!C15</f>
        <v>61693.516690000004</v>
      </c>
      <c r="L14" s="752">
        <f t="shared" si="1"/>
        <v>139798.64302000002</v>
      </c>
    </row>
    <row r="15" spans="1:12" ht="14.25" thickBot="1">
      <c r="A15" s="414">
        <f t="shared" si="0"/>
        <v>8</v>
      </c>
      <c r="B15" s="415"/>
      <c r="C15" s="416" t="s">
        <v>357</v>
      </c>
      <c r="D15" s="417"/>
      <c r="E15" s="417"/>
      <c r="F15" s="417"/>
      <c r="G15" s="418"/>
      <c r="H15" s="743">
        <f>'11.g'!C3</f>
        <v>1530256.25894</v>
      </c>
      <c r="I15" s="744">
        <f>'11.g'!C10</f>
        <v>349979.99988</v>
      </c>
      <c r="J15" s="744">
        <f>'11.g'!C5</f>
        <v>17974.21349</v>
      </c>
      <c r="K15" s="744">
        <f>'11.g'!C16</f>
        <v>250100.15485</v>
      </c>
      <c r="L15" s="753">
        <f t="shared" si="1"/>
        <v>1630136.10397</v>
      </c>
    </row>
    <row r="16" spans="2:12" ht="13.5" hidden="1">
      <c r="B16" s="419" t="s">
        <v>937</v>
      </c>
      <c r="C16" s="420"/>
      <c r="D16" s="420"/>
      <c r="E16" s="420"/>
      <c r="F16" s="420"/>
      <c r="G16" s="420"/>
      <c r="H16" s="421">
        <f>H6-1!D93</f>
        <v>0.1667300001718104</v>
      </c>
      <c r="I16" s="420"/>
      <c r="J16" s="420"/>
      <c r="K16" s="420"/>
      <c r="L16" s="421">
        <f>L6-1!E93</f>
        <v>0.36677000019699335</v>
      </c>
    </row>
    <row r="17" spans="8:12" ht="13.5">
      <c r="H17" s="152"/>
      <c r="L17" s="152"/>
    </row>
    <row r="18" ht="13.5">
      <c r="A18" s="8" t="s">
        <v>479</v>
      </c>
    </row>
    <row r="19" spans="1:10" ht="13.5">
      <c r="A19" s="422" t="s">
        <v>938</v>
      </c>
      <c r="B19" s="423"/>
      <c r="C19" s="424"/>
      <c r="D19" s="424"/>
      <c r="E19" s="424"/>
      <c r="F19" s="425"/>
      <c r="G19" s="424"/>
      <c r="H19" s="424"/>
      <c r="I19" s="426"/>
      <c r="J19" s="426"/>
    </row>
    <row r="20" spans="1:10" ht="13.5">
      <c r="A20" s="427"/>
      <c r="B20" s="426"/>
      <c r="C20" s="426"/>
      <c r="D20" s="426"/>
      <c r="E20" s="426"/>
      <c r="F20" s="426"/>
      <c r="G20" s="426"/>
      <c r="H20" s="426"/>
      <c r="I20" s="426"/>
      <c r="J20" s="426"/>
    </row>
    <row r="21" spans="1:10" ht="13.5">
      <c r="A21" s="8" t="s">
        <v>507</v>
      </c>
      <c r="B21" s="427"/>
      <c r="C21" s="427"/>
      <c r="D21" s="426"/>
      <c r="E21" s="426"/>
      <c r="F21" s="427"/>
      <c r="G21" s="426"/>
      <c r="H21" s="426"/>
      <c r="I21" s="426"/>
      <c r="J21" s="426"/>
    </row>
    <row r="22" spans="1:10" ht="13.5">
      <c r="A22" s="8" t="s">
        <v>939</v>
      </c>
      <c r="B22" s="427"/>
      <c r="C22" s="427"/>
      <c r="D22" s="426"/>
      <c r="E22" s="426"/>
      <c r="F22" s="427"/>
      <c r="G22" s="426"/>
      <c r="H22" s="426"/>
      <c r="I22" s="426"/>
      <c r="J22" s="426"/>
    </row>
    <row r="23" spans="1:10" ht="13.5">
      <c r="A23" s="8" t="s">
        <v>940</v>
      </c>
      <c r="B23" s="427"/>
      <c r="C23" s="426"/>
      <c r="D23" s="426"/>
      <c r="E23" s="426"/>
      <c r="F23" s="426"/>
      <c r="G23" s="426"/>
      <c r="H23" s="426"/>
      <c r="I23" s="426"/>
      <c r="J23" s="426"/>
    </row>
    <row r="25" spans="9:10" ht="13.5">
      <c r="I25" s="152"/>
      <c r="J25" s="161"/>
    </row>
    <row r="26" spans="1:12" ht="13.5">
      <c r="A26" s="428"/>
      <c r="B26" s="428"/>
      <c r="C26" s="429"/>
      <c r="D26" s="429"/>
      <c r="E26" s="429"/>
      <c r="F26" s="429"/>
      <c r="G26" s="429"/>
      <c r="H26" s="429"/>
      <c r="I26" s="429"/>
      <c r="J26" s="429"/>
      <c r="K26" s="429"/>
      <c r="L26" s="428"/>
    </row>
  </sheetData>
  <sheetProtection/>
  <mergeCells count="3">
    <mergeCell ref="A3:A4"/>
    <mergeCell ref="B3:G5"/>
    <mergeCell ref="I3:J3"/>
  </mergeCells>
  <conditionalFormatting sqref="H16">
    <cfRule type="cellIs" priority="3" dxfId="12" operator="lessThan" stopIfTrue="1">
      <formula>0</formula>
    </cfRule>
    <cfRule type="cellIs" priority="4" dxfId="12" operator="greaterThan" stopIfTrue="1">
      <formula>0</formula>
    </cfRule>
    <cfRule type="cellIs" priority="6" dxfId="0" operator="notEqual" stopIfTrue="1">
      <formula>$H$6</formula>
    </cfRule>
  </conditionalFormatting>
  <conditionalFormatting sqref="L16">
    <cfRule type="cellIs" priority="1" dxfId="12" operator="lessThan" stopIfTrue="1">
      <formula>0</formula>
    </cfRule>
    <cfRule type="cellIs" priority="2" dxfId="12" operator="greaterThan" stopIfTrue="1">
      <formula>0</formula>
    </cfRule>
    <cfRule type="cellIs" priority="5" dxfId="0" operator="notEqual" stopIfTrue="1">
      <formula>$L$6</formula>
    </cfRule>
  </conditionalFormatting>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tabColor rgb="FF92D050"/>
  </sheetPr>
  <dimension ref="A1:C27"/>
  <sheetViews>
    <sheetView workbookViewId="0" topLeftCell="A1">
      <selection activeCell="A26" sqref="A26:F26"/>
    </sheetView>
  </sheetViews>
  <sheetFormatPr defaultColWidth="9.140625" defaultRowHeight="15"/>
  <cols>
    <col min="1" max="1" width="14.421875" style="8" customWidth="1"/>
    <col min="2" max="2" width="30.140625" style="8" customWidth="1"/>
    <col min="3" max="3" width="16.140625" style="160" customWidth="1"/>
    <col min="4" max="4" width="13.28125" style="7" customWidth="1"/>
    <col min="5" max="6" width="9.140625" style="7" customWidth="1"/>
    <col min="7" max="12" width="9.140625" style="8" customWidth="1"/>
    <col min="13" max="13" width="11.28125" style="8" customWidth="1"/>
    <col min="14" max="16384" width="9.140625" style="8" customWidth="1"/>
  </cols>
  <sheetData>
    <row r="1" spans="1:3" ht="18">
      <c r="A1" s="265" t="s">
        <v>941</v>
      </c>
      <c r="B1" s="143"/>
      <c r="C1" s="430"/>
    </row>
    <row r="2" spans="1:3" ht="14.25" thickBot="1">
      <c r="A2" s="143"/>
      <c r="B2" s="143"/>
      <c r="C2" s="431" t="str">
        <f>'11'!L2</f>
        <v>tis. Kč</v>
      </c>
    </row>
    <row r="3" spans="1:3" ht="14.25" thickBot="1">
      <c r="A3" s="1502" t="s">
        <v>375</v>
      </c>
      <c r="B3" s="1503"/>
      <c r="C3" s="432">
        <v>52628.61477</v>
      </c>
    </row>
    <row r="4" spans="1:3" ht="13.5">
      <c r="A4" s="1354" t="s">
        <v>377</v>
      </c>
      <c r="B4" s="433" t="s">
        <v>942</v>
      </c>
      <c r="C4" s="434">
        <v>581.44279</v>
      </c>
    </row>
    <row r="5" spans="1:3" ht="13.5">
      <c r="A5" s="1504"/>
      <c r="B5" s="277" t="s">
        <v>378</v>
      </c>
      <c r="C5" s="435"/>
    </row>
    <row r="6" spans="1:3" ht="13.5">
      <c r="A6" s="1504"/>
      <c r="B6" s="277" t="s">
        <v>379</v>
      </c>
      <c r="C6" s="435"/>
    </row>
    <row r="7" spans="1:3" ht="14.25" thickBot="1">
      <c r="A7" s="1504"/>
      <c r="B7" s="277" t="s">
        <v>380</v>
      </c>
      <c r="C7" s="435"/>
    </row>
    <row r="8" spans="1:3" ht="14.25" thickBot="1">
      <c r="A8" s="1355"/>
      <c r="B8" s="436" t="s">
        <v>361</v>
      </c>
      <c r="C8" s="437">
        <f>SUM(C4:C7)</f>
        <v>581.44279</v>
      </c>
    </row>
    <row r="9" spans="1:3" ht="13.5">
      <c r="A9" s="1354" t="s">
        <v>381</v>
      </c>
      <c r="B9" s="433" t="s">
        <v>382</v>
      </c>
      <c r="C9" s="434"/>
    </row>
    <row r="10" spans="1:3" ht="13.5">
      <c r="A10" s="1504"/>
      <c r="B10" s="277" t="s">
        <v>383</v>
      </c>
      <c r="C10" s="435"/>
    </row>
    <row r="11" spans="1:3" ht="13.5">
      <c r="A11" s="1504"/>
      <c r="B11" s="277" t="s">
        <v>384</v>
      </c>
      <c r="C11" s="435"/>
    </row>
    <row r="12" spans="1:3" ht="13.5">
      <c r="A12" s="1504"/>
      <c r="B12" s="277" t="s">
        <v>385</v>
      </c>
      <c r="C12" s="435"/>
    </row>
    <row r="13" spans="1:3" ht="14.25" thickBot="1">
      <c r="A13" s="1504"/>
      <c r="B13" s="438" t="s">
        <v>527</v>
      </c>
      <c r="C13" s="439"/>
    </row>
    <row r="14" spans="1:3" ht="14.25" thickBot="1">
      <c r="A14" s="1355"/>
      <c r="B14" s="436" t="s">
        <v>361</v>
      </c>
      <c r="C14" s="437">
        <f>SUM(C9:C13)</f>
        <v>0</v>
      </c>
    </row>
    <row r="15" spans="1:3" ht="14.25" thickBot="1">
      <c r="A15" s="1502" t="s">
        <v>376</v>
      </c>
      <c r="B15" s="1503"/>
      <c r="C15" s="437">
        <f>C3+C8-C14</f>
        <v>53210.05756</v>
      </c>
    </row>
    <row r="16" spans="1:3" ht="13.5">
      <c r="A16" s="143"/>
      <c r="B16" s="143"/>
      <c r="C16" s="430"/>
    </row>
    <row r="17" spans="1:3" ht="13.5">
      <c r="A17" s="143" t="s">
        <v>479</v>
      </c>
      <c r="B17" s="143"/>
      <c r="C17" s="430"/>
    </row>
    <row r="18" spans="1:3" ht="13.5">
      <c r="A18" s="143" t="s">
        <v>943</v>
      </c>
      <c r="B18" s="143"/>
      <c r="C18" s="430"/>
    </row>
    <row r="19" s="7" customFormat="1" ht="13.5">
      <c r="C19" s="389"/>
    </row>
    <row r="20" s="7" customFormat="1" ht="13.5">
      <c r="C20" s="389"/>
    </row>
    <row r="21" s="7" customFormat="1" ht="13.5">
      <c r="C21" s="389"/>
    </row>
    <row r="22" s="7" customFormat="1" ht="13.5">
      <c r="C22" s="389"/>
    </row>
    <row r="23" s="7" customFormat="1" ht="13.5">
      <c r="C23" s="389"/>
    </row>
    <row r="24" s="7" customFormat="1" ht="13.5">
      <c r="C24" s="389"/>
    </row>
    <row r="25" s="7" customFormat="1" ht="13.5">
      <c r="C25" s="389"/>
    </row>
    <row r="26" s="7" customFormat="1" ht="13.5">
      <c r="C26" s="389"/>
    </row>
    <row r="27" s="7" customFormat="1" ht="13.5">
      <c r="C27" s="389"/>
    </row>
  </sheetData>
  <sheetProtection/>
  <mergeCells count="4">
    <mergeCell ref="A3:B3"/>
    <mergeCell ref="A4:A8"/>
    <mergeCell ref="A9:A14"/>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scale="110"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M37"/>
  <sheetViews>
    <sheetView workbookViewId="0" topLeftCell="A1">
      <selection activeCell="A26" sqref="A26:F26"/>
    </sheetView>
  </sheetViews>
  <sheetFormatPr defaultColWidth="9.140625" defaultRowHeight="15"/>
  <cols>
    <col min="1" max="1" width="10.57421875" style="441" customWidth="1"/>
    <col min="2" max="2" width="43.57421875" style="441" customWidth="1"/>
    <col min="3" max="3" width="17.00390625" style="473" customWidth="1"/>
    <col min="4" max="4" width="13.28125" style="441" customWidth="1"/>
    <col min="5" max="12" width="9.140625" style="441" customWidth="1"/>
    <col min="13" max="13" width="11.28125" style="441" customWidth="1"/>
    <col min="14" max="16384" width="9.140625" style="441" customWidth="1"/>
  </cols>
  <sheetData>
    <row r="1" spans="1:9" ht="18">
      <c r="A1" s="440" t="s">
        <v>944</v>
      </c>
      <c r="B1" s="145"/>
      <c r="C1" s="145"/>
      <c r="D1" s="145"/>
      <c r="E1" s="145"/>
      <c r="F1" s="145"/>
      <c r="G1" s="145"/>
      <c r="H1" s="145"/>
      <c r="I1" s="145"/>
    </row>
    <row r="2" spans="1:9" ht="13.5" customHeight="1" thickBot="1">
      <c r="A2" s="145"/>
      <c r="B2" s="145"/>
      <c r="C2" s="442" t="str">
        <f>'11'!L2</f>
        <v>tis. Kč</v>
      </c>
      <c r="D2" s="145"/>
      <c r="E2" s="145"/>
      <c r="F2" s="145"/>
      <c r="G2" s="145"/>
      <c r="H2" s="145"/>
      <c r="I2" s="145"/>
    </row>
    <row r="3" spans="1:9" ht="16.5" customHeight="1" thickBot="1">
      <c r="A3" s="1502" t="s">
        <v>375</v>
      </c>
      <c r="B3" s="1505"/>
      <c r="C3" s="443">
        <v>647853.32566</v>
      </c>
      <c r="D3" s="145"/>
      <c r="E3" s="145"/>
      <c r="F3" s="145"/>
      <c r="G3" s="145"/>
      <c r="H3" s="145"/>
      <c r="I3" s="145"/>
    </row>
    <row r="4" spans="1:9" ht="12.75" customHeight="1">
      <c r="A4" s="1506" t="s">
        <v>377</v>
      </c>
      <c r="B4" s="445" t="s">
        <v>386</v>
      </c>
      <c r="C4" s="446">
        <v>244317.69434</v>
      </c>
      <c r="D4" s="145"/>
      <c r="E4" s="145"/>
      <c r="F4" s="145"/>
      <c r="G4" s="145"/>
      <c r="H4" s="145"/>
      <c r="I4" s="145"/>
    </row>
    <row r="5" spans="1:9" ht="12.75" customHeight="1">
      <c r="A5" s="1507"/>
      <c r="B5" s="447" t="s">
        <v>945</v>
      </c>
      <c r="C5" s="679">
        <v>44308.03671</v>
      </c>
      <c r="D5" s="145"/>
      <c r="E5" s="145"/>
      <c r="F5" s="145"/>
      <c r="G5" s="145"/>
      <c r="H5" s="145"/>
      <c r="I5" s="145"/>
    </row>
    <row r="6" spans="1:9" ht="12.75" customHeight="1">
      <c r="A6" s="1507"/>
      <c r="B6" s="447" t="s">
        <v>610</v>
      </c>
      <c r="C6" s="448">
        <v>18939.146389999998</v>
      </c>
      <c r="D6" s="145"/>
      <c r="E6" s="145"/>
      <c r="F6" s="145"/>
      <c r="G6" s="145"/>
      <c r="H6" s="145"/>
      <c r="I6" s="145"/>
    </row>
    <row r="7" spans="1:9" ht="12.75" customHeight="1">
      <c r="A7" s="1507"/>
      <c r="B7" s="447" t="s">
        <v>387</v>
      </c>
      <c r="C7" s="679">
        <v>47102.138279999985</v>
      </c>
      <c r="D7" s="145"/>
      <c r="E7" s="145"/>
      <c r="F7" s="145"/>
      <c r="G7" s="145"/>
      <c r="H7" s="145"/>
      <c r="I7" s="145"/>
    </row>
    <row r="8" spans="1:9" ht="12.75" customHeight="1">
      <c r="A8" s="1507"/>
      <c r="B8" s="447" t="s">
        <v>998</v>
      </c>
      <c r="C8" s="449">
        <v>0</v>
      </c>
      <c r="D8" s="145"/>
      <c r="E8" s="145"/>
      <c r="F8" s="145"/>
      <c r="G8" s="145"/>
      <c r="H8" s="145"/>
      <c r="I8" s="145"/>
    </row>
    <row r="9" spans="1:9" ht="12.75" customHeight="1">
      <c r="A9" s="1507"/>
      <c r="B9" s="447" t="s">
        <v>611</v>
      </c>
      <c r="C9" s="448">
        <v>0</v>
      </c>
      <c r="D9" s="145"/>
      <c r="E9" s="145"/>
      <c r="F9" s="145"/>
      <c r="G9" s="145"/>
      <c r="H9" s="145"/>
      <c r="I9" s="145"/>
    </row>
    <row r="10" spans="1:9" ht="12.75" customHeight="1">
      <c r="A10" s="1507"/>
      <c r="B10" s="450" t="s">
        <v>388</v>
      </c>
      <c r="C10" s="451">
        <f>SUM(C11:C13)</f>
        <v>151844.563</v>
      </c>
      <c r="D10" s="145"/>
      <c r="E10" s="145"/>
      <c r="F10" s="145"/>
      <c r="G10" s="145"/>
      <c r="H10" s="145"/>
      <c r="I10" s="145"/>
    </row>
    <row r="11" spans="1:9" ht="12.75" customHeight="1">
      <c r="A11" s="1507"/>
      <c r="B11" s="447" t="s">
        <v>389</v>
      </c>
      <c r="C11" s="448">
        <v>0</v>
      </c>
      <c r="D11" s="145"/>
      <c r="E11" s="145"/>
      <c r="F11" s="145"/>
      <c r="G11" s="145"/>
      <c r="H11" s="145"/>
      <c r="I11" s="145"/>
    </row>
    <row r="12" spans="1:9" ht="12.75" customHeight="1">
      <c r="A12" s="1507"/>
      <c r="B12" s="452" t="s">
        <v>390</v>
      </c>
      <c r="C12" s="448">
        <v>151844.563</v>
      </c>
      <c r="D12" s="145"/>
      <c r="E12" s="145"/>
      <c r="F12" s="145"/>
      <c r="G12" s="145"/>
      <c r="H12" s="145"/>
      <c r="I12" s="145"/>
    </row>
    <row r="13" spans="1:9" ht="12.75" customHeight="1" thickBot="1">
      <c r="A13" s="1507"/>
      <c r="B13" s="447" t="s">
        <v>391</v>
      </c>
      <c r="C13" s="453">
        <v>0</v>
      </c>
      <c r="D13" s="145"/>
      <c r="E13" s="145"/>
      <c r="F13" s="145"/>
      <c r="G13" s="145"/>
      <c r="H13" s="145"/>
      <c r="I13" s="145"/>
    </row>
    <row r="14" spans="1:9" s="457" customFormat="1" ht="15.75" customHeight="1" thickBot="1">
      <c r="A14" s="1508"/>
      <c r="B14" s="454" t="s">
        <v>362</v>
      </c>
      <c r="C14" s="455">
        <f>C4+C5+C6+C7+C8+C9+C10</f>
        <v>506511.57872</v>
      </c>
      <c r="D14" s="456"/>
      <c r="E14" s="456"/>
      <c r="F14" s="456"/>
      <c r="G14" s="456"/>
      <c r="H14" s="456"/>
      <c r="I14" s="456"/>
    </row>
    <row r="15" spans="1:9" ht="12.75" customHeight="1">
      <c r="A15" s="1449" t="s">
        <v>381</v>
      </c>
      <c r="B15" s="680" t="s">
        <v>444</v>
      </c>
      <c r="C15" s="681">
        <f>SUM(C16:C19)</f>
        <v>380243.26351</v>
      </c>
      <c r="D15" s="145"/>
      <c r="E15" s="145"/>
      <c r="F15" s="145"/>
      <c r="G15" s="145"/>
      <c r="H15" s="145"/>
      <c r="I15" s="145"/>
    </row>
    <row r="16" spans="1:9" ht="12.75" customHeight="1">
      <c r="A16" s="1449"/>
      <c r="B16" s="458" t="s">
        <v>516</v>
      </c>
      <c r="C16" s="459">
        <v>211024.61898</v>
      </c>
      <c r="D16" s="145"/>
      <c r="E16" s="145"/>
      <c r="F16" s="145"/>
      <c r="G16" s="145"/>
      <c r="H16" s="145"/>
      <c r="I16" s="145"/>
    </row>
    <row r="17" spans="1:9" ht="12.75" customHeight="1">
      <c r="A17" s="1449"/>
      <c r="B17" s="460" t="s">
        <v>392</v>
      </c>
      <c r="C17" s="461">
        <v>76900.48340000004</v>
      </c>
      <c r="D17" s="145"/>
      <c r="E17" s="145"/>
      <c r="F17" s="145"/>
      <c r="G17" s="145"/>
      <c r="H17" s="145"/>
      <c r="I17" s="145"/>
    </row>
    <row r="18" spans="1:9" ht="12.75" customHeight="1">
      <c r="A18" s="1449"/>
      <c r="B18" s="460" t="s">
        <v>393</v>
      </c>
      <c r="C18" s="461">
        <v>3430.8</v>
      </c>
      <c r="D18" s="145"/>
      <c r="E18" s="145"/>
      <c r="F18" s="145"/>
      <c r="G18" s="145"/>
      <c r="H18" s="145"/>
      <c r="I18" s="145"/>
    </row>
    <row r="19" spans="1:9" ht="12.75" customHeight="1">
      <c r="A19" s="1449"/>
      <c r="B19" s="460" t="s">
        <v>612</v>
      </c>
      <c r="C19" s="461">
        <v>88887.36112999999</v>
      </c>
      <c r="D19" s="145"/>
      <c r="E19" s="145"/>
      <c r="F19" s="145"/>
      <c r="G19" s="145"/>
      <c r="H19" s="145"/>
      <c r="I19" s="145"/>
    </row>
    <row r="20" spans="1:9" ht="12.75" customHeight="1">
      <c r="A20" s="1449"/>
      <c r="B20" s="462" t="s">
        <v>613</v>
      </c>
      <c r="C20" s="682">
        <v>490.19223</v>
      </c>
      <c r="D20" s="145"/>
      <c r="E20" s="145"/>
      <c r="F20" s="145"/>
      <c r="G20" s="145"/>
      <c r="H20" s="145"/>
      <c r="I20" s="145"/>
    </row>
    <row r="21" spans="1:9" ht="12.75" customHeight="1">
      <c r="A21" s="1449"/>
      <c r="B21" s="463" t="s">
        <v>394</v>
      </c>
      <c r="C21" s="464">
        <f>SUM(C22:C24)</f>
        <v>1800</v>
      </c>
      <c r="D21" s="145"/>
      <c r="E21" s="145"/>
      <c r="F21" s="145"/>
      <c r="G21" s="145"/>
      <c r="H21" s="145"/>
      <c r="I21" s="145"/>
    </row>
    <row r="22" spans="1:9" ht="12.75" customHeight="1">
      <c r="A22" s="1449"/>
      <c r="B22" s="447" t="s">
        <v>395</v>
      </c>
      <c r="C22" s="448">
        <v>0</v>
      </c>
      <c r="D22" s="145"/>
      <c r="E22" s="145"/>
      <c r="F22" s="145"/>
      <c r="G22" s="145"/>
      <c r="H22" s="145"/>
      <c r="I22" s="145"/>
    </row>
    <row r="23" spans="1:9" ht="12.75" customHeight="1">
      <c r="A23" s="1449"/>
      <c r="B23" s="447" t="s">
        <v>396</v>
      </c>
      <c r="C23" s="448">
        <v>1800</v>
      </c>
      <c r="D23" s="145"/>
      <c r="E23" s="145"/>
      <c r="F23" s="145"/>
      <c r="G23" s="145"/>
      <c r="H23" s="145"/>
      <c r="I23" s="145"/>
    </row>
    <row r="24" spans="1:9" ht="12.75" customHeight="1" thickBot="1">
      <c r="A24" s="1449"/>
      <c r="B24" s="447" t="s">
        <v>397</v>
      </c>
      <c r="C24" s="448">
        <v>0</v>
      </c>
      <c r="D24" s="145"/>
      <c r="E24" s="145"/>
      <c r="F24" s="145"/>
      <c r="G24" s="145"/>
      <c r="H24" s="145"/>
      <c r="I24" s="145"/>
    </row>
    <row r="25" spans="1:9" ht="14.25" thickBot="1">
      <c r="A25" s="1450"/>
      <c r="B25" s="454" t="s">
        <v>361</v>
      </c>
      <c r="C25" s="465">
        <f>C15+C20+C21</f>
        <v>382533.45574</v>
      </c>
      <c r="D25" s="145"/>
      <c r="E25" s="145"/>
      <c r="F25" s="145"/>
      <c r="G25" s="145"/>
      <c r="H25" s="145"/>
      <c r="I25" s="145"/>
    </row>
    <row r="26" spans="1:9" ht="18.75" customHeight="1" thickBot="1">
      <c r="A26" s="1502" t="s">
        <v>376</v>
      </c>
      <c r="B26" s="1505"/>
      <c r="C26" s="465">
        <f>C3+C14-C25</f>
        <v>771831.44864</v>
      </c>
      <c r="D26" s="145"/>
      <c r="E26" s="145"/>
      <c r="F26" s="145"/>
      <c r="G26" s="145"/>
      <c r="H26" s="145"/>
      <c r="I26" s="145"/>
    </row>
    <row r="27" spans="1:9" ht="12.75" customHeight="1">
      <c r="A27" s="145"/>
      <c r="B27" s="145"/>
      <c r="C27" s="466"/>
      <c r="D27" s="145"/>
      <c r="E27" s="145"/>
      <c r="F27" s="145"/>
      <c r="G27" s="145"/>
      <c r="H27" s="145"/>
      <c r="I27" s="145"/>
    </row>
    <row r="28" spans="1:9" ht="13.5">
      <c r="A28" s="143" t="s">
        <v>479</v>
      </c>
      <c r="B28" s="145"/>
      <c r="C28" s="466"/>
      <c r="D28" s="145"/>
      <c r="E28" s="145"/>
      <c r="F28" s="145"/>
      <c r="G28" s="145"/>
      <c r="H28" s="145"/>
      <c r="I28" s="145"/>
    </row>
    <row r="29" spans="1:9" ht="13.5">
      <c r="A29" s="143" t="s">
        <v>943</v>
      </c>
      <c r="B29" s="145"/>
      <c r="C29" s="466"/>
      <c r="D29" s="145"/>
      <c r="E29" s="145"/>
      <c r="F29" s="145"/>
      <c r="G29" s="145"/>
      <c r="H29" s="145"/>
      <c r="I29" s="145"/>
    </row>
    <row r="30" spans="1:9" ht="13.5">
      <c r="A30" s="143"/>
      <c r="B30" s="683" t="s">
        <v>1121</v>
      </c>
      <c r="C30" s="466"/>
      <c r="D30" s="145"/>
      <c r="E30" s="145"/>
      <c r="F30" s="145"/>
      <c r="G30" s="145"/>
      <c r="H30" s="145"/>
      <c r="I30" s="145"/>
    </row>
    <row r="31" spans="1:9" ht="28.5" customHeight="1">
      <c r="A31" s="467"/>
      <c r="B31" s="1509" t="s">
        <v>1002</v>
      </c>
      <c r="C31" s="1509"/>
      <c r="D31" s="145"/>
      <c r="E31" s="145"/>
      <c r="F31" s="145"/>
      <c r="G31" s="145"/>
      <c r="H31" s="145"/>
      <c r="I31" s="145"/>
    </row>
    <row r="32" spans="1:13" ht="13.5">
      <c r="A32" s="467"/>
      <c r="B32" s="469" t="s">
        <v>946</v>
      </c>
      <c r="C32" s="470"/>
      <c r="D32" s="471"/>
      <c r="E32" s="471"/>
      <c r="F32" s="471"/>
      <c r="G32" s="471"/>
      <c r="H32" s="471"/>
      <c r="I32" s="471"/>
      <c r="J32" s="472"/>
      <c r="K32" s="472"/>
      <c r="L32" s="472"/>
      <c r="M32" s="472"/>
    </row>
    <row r="33" spans="1:9" ht="13.5">
      <c r="A33" s="467"/>
      <c r="B33" s="467"/>
      <c r="C33" s="468"/>
      <c r="D33" s="145"/>
      <c r="E33" s="145"/>
      <c r="F33" s="145"/>
      <c r="G33" s="145"/>
      <c r="H33" s="145"/>
      <c r="I33" s="145"/>
    </row>
    <row r="34" spans="1:9" ht="13.5">
      <c r="A34" s="145"/>
      <c r="B34" s="145"/>
      <c r="C34" s="466"/>
      <c r="D34" s="145"/>
      <c r="E34" s="145"/>
      <c r="F34" s="145"/>
      <c r="G34" s="145"/>
      <c r="H34" s="145"/>
      <c r="I34" s="145"/>
    </row>
    <row r="35" spans="1:9" ht="13.5">
      <c r="A35" s="145"/>
      <c r="B35" s="145"/>
      <c r="C35" s="466"/>
      <c r="D35" s="145"/>
      <c r="E35" s="145"/>
      <c r="F35" s="145"/>
      <c r="G35" s="145"/>
      <c r="H35" s="145"/>
      <c r="I35" s="145"/>
    </row>
    <row r="36" spans="1:9" ht="13.5">
      <c r="A36" s="145"/>
      <c r="B36" s="145"/>
      <c r="C36" s="466"/>
      <c r="D36" s="145"/>
      <c r="E36" s="145"/>
      <c r="F36" s="145"/>
      <c r="G36" s="145"/>
      <c r="H36" s="145"/>
      <c r="I36" s="145"/>
    </row>
    <row r="37" spans="1:9" ht="13.5">
      <c r="A37" s="145"/>
      <c r="B37" s="145"/>
      <c r="C37" s="466"/>
      <c r="D37" s="145"/>
      <c r="E37" s="145"/>
      <c r="F37" s="145"/>
      <c r="G37" s="145"/>
      <c r="H37" s="145"/>
      <c r="I37" s="145"/>
    </row>
  </sheetData>
  <sheetProtection insertRows="0" deleteRows="0"/>
  <mergeCells count="5">
    <mergeCell ref="A3:B3"/>
    <mergeCell ref="A4:A14"/>
    <mergeCell ref="A15:A25"/>
    <mergeCell ref="A26:B26"/>
    <mergeCell ref="B31:C31"/>
  </mergeCells>
  <printOptions horizontalCentered="1"/>
  <pageMargins left="0.24" right="0.24" top="0.71" bottom="0.72" header="0.5118110236220472" footer="0.5118110236220472"/>
  <pageSetup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rgb="FF92D050"/>
  </sheetPr>
  <dimension ref="A1:D33"/>
  <sheetViews>
    <sheetView workbookViewId="0" topLeftCell="A1">
      <selection activeCell="A26" sqref="A26:F26"/>
    </sheetView>
  </sheetViews>
  <sheetFormatPr defaultColWidth="9.140625" defaultRowHeight="15"/>
  <cols>
    <col min="1" max="1" width="13.28125" style="8" customWidth="1"/>
    <col min="2" max="2" width="54.7109375" style="8" customWidth="1"/>
    <col min="3" max="3" width="14.28125" style="160" customWidth="1"/>
    <col min="4" max="4" width="13.28125" style="8" customWidth="1"/>
    <col min="5" max="12" width="9.140625" style="8" customWidth="1"/>
    <col min="13" max="13" width="11.28125" style="8" customWidth="1"/>
    <col min="14" max="16384" width="9.140625" style="8" customWidth="1"/>
  </cols>
  <sheetData>
    <row r="1" spans="1:4" ht="18">
      <c r="A1" s="142" t="s">
        <v>947</v>
      </c>
      <c r="B1" s="143"/>
      <c r="C1" s="143"/>
      <c r="D1" s="143"/>
    </row>
    <row r="2" spans="1:4" ht="14.25" thickBot="1">
      <c r="A2" s="143"/>
      <c r="B2" s="143"/>
      <c r="C2" s="474" t="str">
        <f>'11'!L2</f>
        <v>tis. Kč</v>
      </c>
      <c r="D2" s="143"/>
    </row>
    <row r="3" spans="1:4" ht="14.25" thickBot="1">
      <c r="A3" s="1502" t="s">
        <v>375</v>
      </c>
      <c r="B3" s="1503"/>
      <c r="C3" s="432">
        <v>141262.83178</v>
      </c>
      <c r="D3" s="143"/>
    </row>
    <row r="4" spans="1:4" ht="12.75" customHeight="1">
      <c r="A4" s="1510" t="s">
        <v>377</v>
      </c>
      <c r="B4" s="476" t="s">
        <v>948</v>
      </c>
      <c r="C4" s="477">
        <v>142847.71579</v>
      </c>
      <c r="D4" s="478"/>
    </row>
    <row r="5" spans="1:4" ht="12.75" customHeight="1">
      <c r="A5" s="1511"/>
      <c r="B5" s="479" t="s">
        <v>398</v>
      </c>
      <c r="C5" s="477">
        <v>4566.703</v>
      </c>
      <c r="D5" s="478"/>
    </row>
    <row r="6" spans="1:4" ht="12.75" customHeight="1" thickBot="1">
      <c r="A6" s="1512"/>
      <c r="B6" s="480" t="s">
        <v>528</v>
      </c>
      <c r="C6" s="481"/>
      <c r="D6" s="478"/>
    </row>
    <row r="7" spans="1:4" ht="16.5" customHeight="1" thickBot="1">
      <c r="A7" s="1513"/>
      <c r="B7" s="482" t="s">
        <v>361</v>
      </c>
      <c r="C7" s="483">
        <f>SUM(C4:C6)</f>
        <v>147414.41879</v>
      </c>
      <c r="D7" s="478"/>
    </row>
    <row r="8" spans="1:4" ht="16.5" customHeight="1" thickBot="1">
      <c r="A8" s="475" t="s">
        <v>381</v>
      </c>
      <c r="B8" s="484" t="s">
        <v>361</v>
      </c>
      <c r="C8" s="485">
        <v>103161.0301</v>
      </c>
      <c r="D8" s="478"/>
    </row>
    <row r="9" spans="1:4" ht="16.5" customHeight="1" thickBot="1">
      <c r="A9" s="1514" t="s">
        <v>399</v>
      </c>
      <c r="B9" s="1515"/>
      <c r="C9" s="486">
        <f>C3+C7-C8</f>
        <v>185516.22047000003</v>
      </c>
      <c r="D9" s="478"/>
    </row>
    <row r="10" spans="1:4" ht="15" customHeight="1">
      <c r="A10" s="487"/>
      <c r="B10" s="488"/>
      <c r="C10" s="489"/>
      <c r="D10" s="478"/>
    </row>
    <row r="11" spans="1:4" ht="13.5">
      <c r="A11" s="143" t="s">
        <v>479</v>
      </c>
      <c r="B11" s="490"/>
      <c r="C11" s="491"/>
      <c r="D11" s="490"/>
    </row>
    <row r="12" spans="1:4" ht="13.5">
      <c r="A12" s="234" t="s">
        <v>949</v>
      </c>
      <c r="B12" s="492"/>
      <c r="C12" s="493"/>
      <c r="D12" s="490"/>
    </row>
    <row r="13" spans="1:4" ht="13.5">
      <c r="A13" s="143" t="s">
        <v>950</v>
      </c>
      <c r="B13" s="285"/>
      <c r="C13" s="494"/>
      <c r="D13" s="285"/>
    </row>
    <row r="14" spans="1:4" ht="13.5">
      <c r="A14" s="495"/>
      <c r="B14" s="495"/>
      <c r="C14" s="496"/>
      <c r="D14" s="497"/>
    </row>
    <row r="15" spans="1:4" ht="13.5">
      <c r="A15" s="495"/>
      <c r="B15" s="495"/>
      <c r="C15" s="496"/>
      <c r="D15" s="498"/>
    </row>
    <row r="16" spans="1:4" ht="13.5">
      <c r="A16" s="499"/>
      <c r="B16" s="499"/>
      <c r="C16" s="500"/>
      <c r="D16" s="498"/>
    </row>
    <row r="17" spans="1:4" ht="13.5">
      <c r="A17" s="501"/>
      <c r="B17" s="501"/>
      <c r="C17" s="502"/>
      <c r="D17" s="501"/>
    </row>
    <row r="18" spans="1:4" ht="13.5">
      <c r="A18" s="503"/>
      <c r="B18" s="503"/>
      <c r="C18" s="504"/>
      <c r="D18" s="503"/>
    </row>
    <row r="19" spans="1:4" ht="13.5">
      <c r="A19" s="428"/>
      <c r="B19" s="428"/>
      <c r="C19" s="429"/>
      <c r="D19" s="428"/>
    </row>
    <row r="20" spans="1:4" ht="13.5">
      <c r="A20" s="428"/>
      <c r="B20" s="428"/>
      <c r="C20" s="429"/>
      <c r="D20" s="428"/>
    </row>
    <row r="21" spans="1:4" ht="13.5">
      <c r="A21" s="428"/>
      <c r="B21" s="428"/>
      <c r="C21" s="429"/>
      <c r="D21" s="428"/>
    </row>
    <row r="22" spans="1:4" ht="13.5">
      <c r="A22" s="428"/>
      <c r="B22" s="428"/>
      <c r="C22" s="429"/>
      <c r="D22" s="428"/>
    </row>
    <row r="23" spans="1:4" ht="13.5">
      <c r="A23" s="428"/>
      <c r="B23" s="428"/>
      <c r="C23" s="429"/>
      <c r="D23" s="428"/>
    </row>
    <row r="24" spans="1:4" ht="13.5">
      <c r="A24" s="428"/>
      <c r="B24" s="428"/>
      <c r="C24" s="429"/>
      <c r="D24" s="428"/>
    </row>
    <row r="25" spans="1:4" ht="13.5">
      <c r="A25" s="428"/>
      <c r="B25" s="428"/>
      <c r="C25" s="429"/>
      <c r="D25" s="428"/>
    </row>
    <row r="26" spans="1:4" ht="13.5">
      <c r="A26" s="428"/>
      <c r="B26" s="428"/>
      <c r="C26" s="429"/>
      <c r="D26" s="428"/>
    </row>
    <row r="27" spans="1:4" ht="13.5">
      <c r="A27" s="428"/>
      <c r="B27" s="428"/>
      <c r="C27" s="429"/>
      <c r="D27" s="428"/>
    </row>
    <row r="28" spans="1:4" ht="13.5">
      <c r="A28" s="428"/>
      <c r="B28" s="428"/>
      <c r="C28" s="429"/>
      <c r="D28" s="428"/>
    </row>
    <row r="29" spans="1:4" ht="13.5">
      <c r="A29" s="428"/>
      <c r="B29" s="428"/>
      <c r="C29" s="429"/>
      <c r="D29" s="428"/>
    </row>
    <row r="30" spans="1:4" ht="13.5">
      <c r="A30" s="428"/>
      <c r="B30" s="428"/>
      <c r="C30" s="429"/>
      <c r="D30" s="428"/>
    </row>
    <row r="31" spans="1:4" ht="13.5">
      <c r="A31" s="428"/>
      <c r="B31" s="428"/>
      <c r="C31" s="429"/>
      <c r="D31" s="428"/>
    </row>
    <row r="32" spans="1:4" ht="13.5">
      <c r="A32" s="428"/>
      <c r="B32" s="428"/>
      <c r="C32" s="429"/>
      <c r="D32" s="428"/>
    </row>
    <row r="33" spans="1:4" ht="13.5">
      <c r="A33" s="428"/>
      <c r="B33" s="428"/>
      <c r="C33" s="429"/>
      <c r="D33" s="428"/>
    </row>
  </sheetData>
  <sheetProtection insertRows="0"/>
  <mergeCells count="3">
    <mergeCell ref="A3:B3"/>
    <mergeCell ref="A4:A7"/>
    <mergeCell ref="A9:B9"/>
  </mergeCells>
  <printOptions horizontalCentered="1"/>
  <pageMargins left="0.7874015748031497" right="0.7874015748031497" top="0.984251968503937" bottom="0.984251968503937" header="0.5118110236220472" footer="0.5118110236220472"/>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E77"/>
  <sheetViews>
    <sheetView zoomScalePageLayoutView="0" workbookViewId="0" topLeftCell="A1">
      <pane ySplit="5" topLeftCell="A6" activePane="bottomLeft" state="frozen"/>
      <selection pane="topLeft" activeCell="A1" sqref="A1:E1"/>
      <selection pane="bottomLeft" activeCell="D16" sqref="D16"/>
    </sheetView>
  </sheetViews>
  <sheetFormatPr defaultColWidth="9.140625" defaultRowHeight="15"/>
  <cols>
    <col min="1" max="1" width="60.421875" style="108" customWidth="1"/>
    <col min="2" max="2" width="16.7109375" style="138" customWidth="1"/>
    <col min="3" max="3" width="9.140625" style="138" customWidth="1"/>
    <col min="4" max="4" width="12.57421875" style="110" customWidth="1"/>
    <col min="5" max="5" width="15.140625" style="110" customWidth="1"/>
    <col min="6" max="16384" width="9.140625" style="22" customWidth="1"/>
  </cols>
  <sheetData>
    <row r="1" spans="1:5" ht="21">
      <c r="A1" s="1192" t="s">
        <v>779</v>
      </c>
      <c r="B1" s="1192"/>
      <c r="C1" s="1192"/>
      <c r="D1" s="1192"/>
      <c r="E1" s="1192"/>
    </row>
    <row r="2" spans="1:5" ht="12.75" customHeight="1" thickBot="1">
      <c r="A2" s="1193"/>
      <c r="B2" s="1193"/>
      <c r="C2" s="1193"/>
      <c r="D2" s="1193"/>
      <c r="E2" s="1193"/>
    </row>
    <row r="3" spans="1:5" ht="27.75" customHeight="1" thickBot="1">
      <c r="A3" s="1194" t="s">
        <v>691</v>
      </c>
      <c r="B3" s="1195"/>
      <c r="C3" s="1195"/>
      <c r="D3" s="1195"/>
      <c r="E3" s="1196"/>
    </row>
    <row r="4" spans="1:5" ht="15" customHeight="1" thickBot="1">
      <c r="A4" s="1179" t="s">
        <v>453</v>
      </c>
      <c r="B4" s="1180"/>
      <c r="C4" s="1180"/>
      <c r="D4" s="1180"/>
      <c r="E4" s="1181"/>
    </row>
    <row r="5" spans="1:5" s="119" customFormat="1" ht="42" thickBot="1">
      <c r="A5" s="114" t="s">
        <v>692</v>
      </c>
      <c r="B5" s="115" t="s">
        <v>580</v>
      </c>
      <c r="C5" s="116" t="s">
        <v>693</v>
      </c>
      <c r="D5" s="117" t="s">
        <v>781</v>
      </c>
      <c r="E5" s="118" t="s">
        <v>782</v>
      </c>
    </row>
    <row r="6" spans="1:5" s="119" customFormat="1" ht="13.5">
      <c r="A6" s="120" t="s">
        <v>333</v>
      </c>
      <c r="B6" s="1197"/>
      <c r="C6" s="1198"/>
      <c r="D6" s="121" t="s">
        <v>438</v>
      </c>
      <c r="E6" s="122" t="s">
        <v>439</v>
      </c>
    </row>
    <row r="7" spans="1:5" ht="13.5">
      <c r="A7" s="104" t="s">
        <v>694</v>
      </c>
      <c r="B7" s="123" t="s">
        <v>695</v>
      </c>
      <c r="C7" s="124" t="s">
        <v>2</v>
      </c>
      <c r="D7" s="663">
        <f>SUM(D8:D13)</f>
        <v>2105929</v>
      </c>
      <c r="E7" s="664">
        <f>SUM(E8:E13)</f>
        <v>184377</v>
      </c>
    </row>
    <row r="8" spans="1:5" ht="13.5">
      <c r="A8" s="92" t="s">
        <v>696</v>
      </c>
      <c r="B8" s="125" t="s">
        <v>697</v>
      </c>
      <c r="C8" s="126" t="s">
        <v>5</v>
      </c>
      <c r="D8" s="659">
        <v>909164</v>
      </c>
      <c r="E8" s="660">
        <v>79087</v>
      </c>
    </row>
    <row r="9" spans="1:5" ht="13.5">
      <c r="A9" s="92" t="s">
        <v>698</v>
      </c>
      <c r="B9" s="125">
        <v>504</v>
      </c>
      <c r="C9" s="126" t="s">
        <v>8</v>
      </c>
      <c r="D9" s="659">
        <v>2252</v>
      </c>
      <c r="E9" s="660">
        <v>19817</v>
      </c>
    </row>
    <row r="10" spans="1:5" ht="13.5">
      <c r="A10" s="92" t="s">
        <v>699</v>
      </c>
      <c r="B10" s="125">
        <v>511</v>
      </c>
      <c r="C10" s="126" t="s">
        <v>11</v>
      </c>
      <c r="D10" s="659">
        <v>244242</v>
      </c>
      <c r="E10" s="660">
        <v>29495</v>
      </c>
    </row>
    <row r="11" spans="1:5" ht="13.5">
      <c r="A11" s="92" t="s">
        <v>700</v>
      </c>
      <c r="B11" s="125">
        <v>512</v>
      </c>
      <c r="C11" s="126" t="s">
        <v>14</v>
      </c>
      <c r="D11" s="659">
        <v>216197</v>
      </c>
      <c r="E11" s="660">
        <v>1942</v>
      </c>
    </row>
    <row r="12" spans="1:5" ht="13.5">
      <c r="A12" s="92" t="s">
        <v>701</v>
      </c>
      <c r="B12" s="125">
        <v>513</v>
      </c>
      <c r="C12" s="126" t="s">
        <v>17</v>
      </c>
      <c r="D12" s="659">
        <v>14356</v>
      </c>
      <c r="E12" s="660">
        <v>6828</v>
      </c>
    </row>
    <row r="13" spans="1:5" ht="13.5">
      <c r="A13" s="92" t="s">
        <v>702</v>
      </c>
      <c r="B13" s="125">
        <v>518</v>
      </c>
      <c r="C13" s="126" t="s">
        <v>20</v>
      </c>
      <c r="D13" s="659">
        <v>719718</v>
      </c>
      <c r="E13" s="660">
        <v>47208</v>
      </c>
    </row>
    <row r="14" spans="1:5" ht="13.5">
      <c r="A14" s="92" t="s">
        <v>703</v>
      </c>
      <c r="B14" s="123" t="s">
        <v>704</v>
      </c>
      <c r="C14" s="126" t="s">
        <v>23</v>
      </c>
      <c r="D14" s="663">
        <f>SUM(D15:D17)</f>
        <v>-4830</v>
      </c>
      <c r="E14" s="665">
        <f>SUM(E15:E17)</f>
        <v>0</v>
      </c>
    </row>
    <row r="15" spans="1:5" ht="13.5">
      <c r="A15" s="92" t="s">
        <v>705</v>
      </c>
      <c r="B15" s="125">
        <v>56</v>
      </c>
      <c r="C15" s="126" t="s">
        <v>26</v>
      </c>
      <c r="D15" s="659">
        <v>-1848</v>
      </c>
      <c r="E15" s="660"/>
    </row>
    <row r="16" spans="1:5" ht="13.5">
      <c r="A16" s="92" t="s">
        <v>706</v>
      </c>
      <c r="B16" s="125">
        <v>571.572</v>
      </c>
      <c r="C16" s="126" t="s">
        <v>29</v>
      </c>
      <c r="D16" s="659">
        <v>-2571</v>
      </c>
      <c r="E16" s="660"/>
    </row>
    <row r="17" spans="1:5" ht="13.5">
      <c r="A17" s="92" t="s">
        <v>707</v>
      </c>
      <c r="B17" s="125">
        <v>573.574</v>
      </c>
      <c r="C17" s="126" t="s">
        <v>32</v>
      </c>
      <c r="D17" s="659">
        <v>-411</v>
      </c>
      <c r="E17" s="660"/>
    </row>
    <row r="18" spans="1:5" ht="13.5">
      <c r="A18" s="92" t="s">
        <v>708</v>
      </c>
      <c r="B18" s="125" t="s">
        <v>709</v>
      </c>
      <c r="C18" s="126" t="s">
        <v>34</v>
      </c>
      <c r="D18" s="657">
        <f>SUM(D19:D23)</f>
        <v>6248471</v>
      </c>
      <c r="E18" s="665">
        <f>SUM(E19:E23)</f>
        <v>97832</v>
      </c>
    </row>
    <row r="19" spans="1:5" ht="13.5">
      <c r="A19" s="92" t="s">
        <v>710</v>
      </c>
      <c r="B19" s="125">
        <v>521</v>
      </c>
      <c r="C19" s="126" t="s">
        <v>37</v>
      </c>
      <c r="D19" s="659">
        <v>4613654</v>
      </c>
      <c r="E19" s="660">
        <v>74852</v>
      </c>
    </row>
    <row r="20" spans="1:5" ht="13.5">
      <c r="A20" s="92" t="s">
        <v>711</v>
      </c>
      <c r="B20" s="125">
        <v>524</v>
      </c>
      <c r="C20" s="126" t="s">
        <v>39</v>
      </c>
      <c r="D20" s="659">
        <v>1496546</v>
      </c>
      <c r="E20" s="660">
        <v>22258</v>
      </c>
    </row>
    <row r="21" spans="1:5" ht="13.5">
      <c r="A21" s="92" t="s">
        <v>712</v>
      </c>
      <c r="B21" s="125">
        <v>525</v>
      </c>
      <c r="C21" s="126" t="s">
        <v>42</v>
      </c>
      <c r="D21" s="659"/>
      <c r="E21" s="660"/>
    </row>
    <row r="22" spans="1:5" ht="13.5">
      <c r="A22" s="92" t="s">
        <v>713</v>
      </c>
      <c r="B22" s="125">
        <v>527</v>
      </c>
      <c r="C22" s="126" t="s">
        <v>44</v>
      </c>
      <c r="D22" s="659">
        <v>71327</v>
      </c>
      <c r="E22" s="660">
        <v>367</v>
      </c>
    </row>
    <row r="23" spans="1:5" ht="13.5">
      <c r="A23" s="92" t="s">
        <v>714</v>
      </c>
      <c r="B23" s="125">
        <v>528</v>
      </c>
      <c r="C23" s="126" t="s">
        <v>47</v>
      </c>
      <c r="D23" s="659">
        <v>66944</v>
      </c>
      <c r="E23" s="660">
        <v>355</v>
      </c>
    </row>
    <row r="24" spans="1:5" ht="13.5">
      <c r="A24" s="92" t="s">
        <v>715</v>
      </c>
      <c r="B24" s="125" t="s">
        <v>716</v>
      </c>
      <c r="C24" s="126" t="s">
        <v>50</v>
      </c>
      <c r="D24" s="657">
        <f>SUM(D25:D25)</f>
        <v>1714</v>
      </c>
      <c r="E24" s="665">
        <f>SUM(E25:E25)</f>
        <v>247</v>
      </c>
    </row>
    <row r="25" spans="1:5" ht="13.5">
      <c r="A25" s="92" t="s">
        <v>717</v>
      </c>
      <c r="B25" s="125">
        <v>53</v>
      </c>
      <c r="C25" s="126" t="s">
        <v>53</v>
      </c>
      <c r="D25" s="659">
        <v>1714</v>
      </c>
      <c r="E25" s="660">
        <v>247</v>
      </c>
    </row>
    <row r="26" spans="1:5" ht="13.5">
      <c r="A26" s="92" t="s">
        <v>718</v>
      </c>
      <c r="B26" s="125" t="s">
        <v>719</v>
      </c>
      <c r="C26" s="126" t="s">
        <v>56</v>
      </c>
      <c r="D26" s="657">
        <f>SUM(D27:D33)</f>
        <v>1554083</v>
      </c>
      <c r="E26" s="665">
        <f>SUM(E27:E33)</f>
        <v>18088</v>
      </c>
    </row>
    <row r="27" spans="1:5" ht="13.5">
      <c r="A27" s="92" t="s">
        <v>720</v>
      </c>
      <c r="B27" s="125">
        <v>541.542</v>
      </c>
      <c r="C27" s="126" t="s">
        <v>58</v>
      </c>
      <c r="D27" s="659">
        <v>462</v>
      </c>
      <c r="E27" s="660">
        <v>141</v>
      </c>
    </row>
    <row r="28" spans="1:5" ht="13.5">
      <c r="A28" s="92" t="s">
        <v>721</v>
      </c>
      <c r="B28" s="125">
        <v>543</v>
      </c>
      <c r="C28" s="126" t="s">
        <v>60</v>
      </c>
      <c r="D28" s="659">
        <v>1618</v>
      </c>
      <c r="E28" s="660">
        <v>13</v>
      </c>
    </row>
    <row r="29" spans="1:5" ht="13.5">
      <c r="A29" s="92" t="s">
        <v>722</v>
      </c>
      <c r="B29" s="125">
        <v>544</v>
      </c>
      <c r="C29" s="126" t="s">
        <v>62</v>
      </c>
      <c r="D29" s="659"/>
      <c r="E29" s="660"/>
    </row>
    <row r="30" spans="1:5" ht="13.5">
      <c r="A30" s="92" t="s">
        <v>723</v>
      </c>
      <c r="B30" s="125">
        <v>545</v>
      </c>
      <c r="C30" s="126" t="s">
        <v>65</v>
      </c>
      <c r="D30" s="659">
        <v>16267</v>
      </c>
      <c r="E30" s="660">
        <v>493</v>
      </c>
    </row>
    <row r="31" spans="1:5" ht="13.5">
      <c r="A31" s="92" t="s">
        <v>724</v>
      </c>
      <c r="B31" s="125">
        <v>546</v>
      </c>
      <c r="C31" s="126" t="s">
        <v>67</v>
      </c>
      <c r="D31" s="659">
        <v>137</v>
      </c>
      <c r="E31" s="660">
        <v>570</v>
      </c>
    </row>
    <row r="32" spans="1:5" ht="13.5">
      <c r="A32" s="92" t="s">
        <v>725</v>
      </c>
      <c r="B32" s="125">
        <v>548</v>
      </c>
      <c r="C32" s="126" t="s">
        <v>69</v>
      </c>
      <c r="D32" s="659">
        <v>127</v>
      </c>
      <c r="E32" s="660">
        <v>115</v>
      </c>
    </row>
    <row r="33" spans="1:5" ht="13.5">
      <c r="A33" s="92" t="s">
        <v>726</v>
      </c>
      <c r="B33" s="125">
        <v>549</v>
      </c>
      <c r="C33" s="126" t="s">
        <v>72</v>
      </c>
      <c r="D33" s="659">
        <v>1535472</v>
      </c>
      <c r="E33" s="660">
        <v>16756</v>
      </c>
    </row>
    <row r="34" spans="1:5" ht="12.75" customHeight="1">
      <c r="A34" s="92" t="s">
        <v>727</v>
      </c>
      <c r="B34" s="125" t="s">
        <v>728</v>
      </c>
      <c r="C34" s="126" t="s">
        <v>73</v>
      </c>
      <c r="D34" s="657">
        <f>SUM(D35:D39)</f>
        <v>863319</v>
      </c>
      <c r="E34" s="665">
        <f>SUM(E35:E39)</f>
        <v>16765</v>
      </c>
    </row>
    <row r="35" spans="1:5" ht="13.5">
      <c r="A35" s="92" t="s">
        <v>729</v>
      </c>
      <c r="B35" s="125">
        <v>551</v>
      </c>
      <c r="C35" s="126" t="s">
        <v>75</v>
      </c>
      <c r="D35" s="659">
        <v>829260</v>
      </c>
      <c r="E35" s="660">
        <v>16620</v>
      </c>
    </row>
    <row r="36" spans="1:5" ht="12.75" customHeight="1">
      <c r="A36" s="92" t="s">
        <v>730</v>
      </c>
      <c r="B36" s="125">
        <v>552</v>
      </c>
      <c r="C36" s="126" t="s">
        <v>78</v>
      </c>
      <c r="D36" s="659">
        <v>19667</v>
      </c>
      <c r="E36" s="660">
        <v>23</v>
      </c>
    </row>
    <row r="37" spans="1:5" ht="13.5">
      <c r="A37" s="92" t="s">
        <v>731</v>
      </c>
      <c r="B37" s="125">
        <v>553</v>
      </c>
      <c r="C37" s="126" t="s">
        <v>81</v>
      </c>
      <c r="D37" s="659"/>
      <c r="E37" s="660"/>
    </row>
    <row r="38" spans="1:5" ht="13.5">
      <c r="A38" s="92" t="s">
        <v>732</v>
      </c>
      <c r="B38" s="125">
        <v>554</v>
      </c>
      <c r="C38" s="126" t="s">
        <v>84</v>
      </c>
      <c r="D38" s="659"/>
      <c r="E38" s="660">
        <v>361</v>
      </c>
    </row>
    <row r="39" spans="1:5" ht="13.5">
      <c r="A39" s="92" t="s">
        <v>733</v>
      </c>
      <c r="B39" s="125" t="s">
        <v>734</v>
      </c>
      <c r="C39" s="126" t="s">
        <v>86</v>
      </c>
      <c r="D39" s="659">
        <v>14392</v>
      </c>
      <c r="E39" s="660">
        <v>-239</v>
      </c>
    </row>
    <row r="40" spans="1:5" ht="13.5">
      <c r="A40" s="92" t="s">
        <v>334</v>
      </c>
      <c r="B40" s="125" t="s">
        <v>735</v>
      </c>
      <c r="C40" s="126" t="s">
        <v>88</v>
      </c>
      <c r="D40" s="657">
        <f>SUM(D41:D41)</f>
        <v>0</v>
      </c>
      <c r="E40" s="665">
        <f>SUM(E41:E41)</f>
        <v>0</v>
      </c>
    </row>
    <row r="41" spans="1:5" ht="13.5">
      <c r="A41" s="92" t="s">
        <v>736</v>
      </c>
      <c r="B41" s="125">
        <v>581</v>
      </c>
      <c r="C41" s="126" t="s">
        <v>91</v>
      </c>
      <c r="D41" s="659">
        <v>0</v>
      </c>
      <c r="E41" s="660">
        <v>0</v>
      </c>
    </row>
    <row r="42" spans="1:5" ht="13.5">
      <c r="A42" s="92" t="s">
        <v>335</v>
      </c>
      <c r="B42" s="125" t="s">
        <v>737</v>
      </c>
      <c r="C42" s="126" t="s">
        <v>93</v>
      </c>
      <c r="D42" s="657">
        <f>D43</f>
        <v>26562</v>
      </c>
      <c r="E42" s="665">
        <f>E43</f>
        <v>7108</v>
      </c>
    </row>
    <row r="43" spans="1:5" ht="14.25" customHeight="1">
      <c r="A43" s="92" t="s">
        <v>738</v>
      </c>
      <c r="B43" s="125">
        <v>59</v>
      </c>
      <c r="C43" s="126" t="s">
        <v>96</v>
      </c>
      <c r="D43" s="659">
        <v>26562</v>
      </c>
      <c r="E43" s="660">
        <v>7108</v>
      </c>
    </row>
    <row r="44" spans="1:5" ht="27.75" thickBot="1">
      <c r="A44" s="136" t="s">
        <v>336</v>
      </c>
      <c r="B44" s="127" t="s">
        <v>783</v>
      </c>
      <c r="C44" s="126" t="s">
        <v>99</v>
      </c>
      <c r="D44" s="755">
        <f>D7+D14+D18+D24+D26+D34+D40+D42</f>
        <v>10795248</v>
      </c>
      <c r="E44" s="756">
        <f>E7+E14+E18+E24+E26+E34+E40+E42</f>
        <v>324417</v>
      </c>
    </row>
    <row r="45" spans="1:5" ht="12.75" customHeight="1" thickBot="1">
      <c r="A45" s="1199" t="s">
        <v>337</v>
      </c>
      <c r="B45" s="1200"/>
      <c r="C45" s="1200"/>
      <c r="D45" s="1200"/>
      <c r="E45" s="1201"/>
    </row>
    <row r="46" spans="1:5" ht="12.75" customHeight="1">
      <c r="A46" s="104" t="s">
        <v>739</v>
      </c>
      <c r="B46" s="128" t="s">
        <v>776</v>
      </c>
      <c r="C46" s="126" t="s">
        <v>103</v>
      </c>
      <c r="D46" s="657">
        <f>SUM(D47:D47)</f>
        <v>7653120</v>
      </c>
      <c r="E46" s="658">
        <f>SUM(E47:E47)</f>
        <v>0</v>
      </c>
    </row>
    <row r="47" spans="1:5" ht="12.75" customHeight="1">
      <c r="A47" s="92" t="s">
        <v>740</v>
      </c>
      <c r="B47" s="129">
        <v>691</v>
      </c>
      <c r="C47" s="126" t="s">
        <v>105</v>
      </c>
      <c r="D47" s="659">
        <v>7653120</v>
      </c>
      <c r="E47" s="660"/>
    </row>
    <row r="48" spans="1:5" ht="12.75" customHeight="1">
      <c r="A48" s="92" t="s">
        <v>741</v>
      </c>
      <c r="B48" s="128" t="s">
        <v>742</v>
      </c>
      <c r="C48" s="126" t="s">
        <v>107</v>
      </c>
      <c r="D48" s="657">
        <f>SUM(D49:D51)</f>
        <v>669</v>
      </c>
      <c r="E48" s="661">
        <f>SUM(E49:E51)</f>
        <v>0</v>
      </c>
    </row>
    <row r="49" spans="1:5" ht="12.75" customHeight="1">
      <c r="A49" s="92" t="s">
        <v>743</v>
      </c>
      <c r="B49" s="129">
        <v>681</v>
      </c>
      <c r="C49" s="126" t="s">
        <v>110</v>
      </c>
      <c r="D49" s="662"/>
      <c r="E49" s="660"/>
    </row>
    <row r="50" spans="1:5" ht="12.75" customHeight="1">
      <c r="A50" s="92" t="s">
        <v>1118</v>
      </c>
      <c r="B50" s="129">
        <v>682</v>
      </c>
      <c r="C50" s="126" t="s">
        <v>113</v>
      </c>
      <c r="D50" s="659">
        <v>669</v>
      </c>
      <c r="E50" s="660"/>
    </row>
    <row r="51" spans="1:5" ht="12.75" customHeight="1">
      <c r="A51" s="92" t="s">
        <v>745</v>
      </c>
      <c r="B51" s="129">
        <v>684</v>
      </c>
      <c r="C51" s="126" t="s">
        <v>116</v>
      </c>
      <c r="D51" s="662"/>
      <c r="E51" s="660"/>
    </row>
    <row r="52" spans="1:5" ht="13.5">
      <c r="A52" s="92" t="s">
        <v>746</v>
      </c>
      <c r="B52" s="130" t="s">
        <v>747</v>
      </c>
      <c r="C52" s="126" t="s">
        <v>119</v>
      </c>
      <c r="D52" s="657">
        <v>1616129</v>
      </c>
      <c r="E52" s="661">
        <v>351270</v>
      </c>
    </row>
    <row r="53" spans="1:5" ht="13.5">
      <c r="A53" s="92" t="s">
        <v>748</v>
      </c>
      <c r="B53" s="128" t="s">
        <v>749</v>
      </c>
      <c r="C53" s="126" t="s">
        <v>122</v>
      </c>
      <c r="D53" s="657">
        <f>SUM(D54:D59)</f>
        <v>1348579</v>
      </c>
      <c r="E53" s="661">
        <f>SUM(E54:E59)</f>
        <v>25753</v>
      </c>
    </row>
    <row r="54" spans="1:5" ht="13.5">
      <c r="A54" s="92" t="s">
        <v>750</v>
      </c>
      <c r="B54" s="130">
        <v>641.642</v>
      </c>
      <c r="C54" s="126" t="s">
        <v>124</v>
      </c>
      <c r="D54" s="659">
        <v>755</v>
      </c>
      <c r="E54" s="660">
        <v>-985</v>
      </c>
    </row>
    <row r="55" spans="1:5" ht="13.5">
      <c r="A55" s="92" t="s">
        <v>751</v>
      </c>
      <c r="B55" s="131">
        <v>643</v>
      </c>
      <c r="C55" s="126" t="s">
        <v>127</v>
      </c>
      <c r="D55" s="659">
        <v>9</v>
      </c>
      <c r="E55" s="660"/>
    </row>
    <row r="56" spans="1:5" ht="13.5">
      <c r="A56" s="92" t="s">
        <v>752</v>
      </c>
      <c r="B56" s="129">
        <v>644</v>
      </c>
      <c r="C56" s="126" t="s">
        <v>130</v>
      </c>
      <c r="D56" s="659">
        <v>3381</v>
      </c>
      <c r="E56" s="660"/>
    </row>
    <row r="57" spans="1:5" ht="13.5">
      <c r="A57" s="92" t="s">
        <v>753</v>
      </c>
      <c r="B57" s="129">
        <v>645</v>
      </c>
      <c r="C57" s="126" t="s">
        <v>133</v>
      </c>
      <c r="D57" s="659">
        <v>20957</v>
      </c>
      <c r="E57" s="660">
        <v>173</v>
      </c>
    </row>
    <row r="58" spans="1:5" ht="13.5">
      <c r="A58" s="92" t="s">
        <v>754</v>
      </c>
      <c r="B58" s="129">
        <v>648</v>
      </c>
      <c r="C58" s="126" t="s">
        <v>135</v>
      </c>
      <c r="D58" s="659">
        <v>321307</v>
      </c>
      <c r="E58" s="660">
        <v>30623</v>
      </c>
    </row>
    <row r="59" spans="1:5" ht="13.5">
      <c r="A59" s="92" t="s">
        <v>755</v>
      </c>
      <c r="B59" s="129">
        <v>649</v>
      </c>
      <c r="C59" s="126" t="s">
        <v>138</v>
      </c>
      <c r="D59" s="659">
        <v>1002170</v>
      </c>
      <c r="E59" s="660">
        <v>-4058</v>
      </c>
    </row>
    <row r="60" spans="1:5" ht="13.5">
      <c r="A60" s="92" t="s">
        <v>756</v>
      </c>
      <c r="B60" s="128" t="s">
        <v>757</v>
      </c>
      <c r="C60" s="126" t="s">
        <v>141</v>
      </c>
      <c r="D60" s="657">
        <f>SUM(D61:D65)</f>
        <v>276765</v>
      </c>
      <c r="E60" s="661">
        <f>SUM(E61:E65)</f>
        <v>459</v>
      </c>
    </row>
    <row r="61" spans="1:5" ht="13.5">
      <c r="A61" s="92" t="s">
        <v>758</v>
      </c>
      <c r="B61" s="129">
        <v>652</v>
      </c>
      <c r="C61" s="126" t="s">
        <v>144</v>
      </c>
      <c r="D61" s="659">
        <v>276712</v>
      </c>
      <c r="E61" s="660">
        <v>12</v>
      </c>
    </row>
    <row r="62" spans="1:5" ht="13.5">
      <c r="A62" s="92" t="s">
        <v>759</v>
      </c>
      <c r="B62" s="129">
        <v>653</v>
      </c>
      <c r="C62" s="126" t="s">
        <v>146</v>
      </c>
      <c r="D62" s="659"/>
      <c r="E62" s="660"/>
    </row>
    <row r="63" spans="1:5" ht="13.5">
      <c r="A63" s="92" t="s">
        <v>760</v>
      </c>
      <c r="B63" s="129">
        <v>654</v>
      </c>
      <c r="C63" s="126" t="s">
        <v>149</v>
      </c>
      <c r="D63" s="659">
        <v>53</v>
      </c>
      <c r="E63" s="660">
        <v>447</v>
      </c>
    </row>
    <row r="64" spans="1:5" ht="13.5">
      <c r="A64" s="92" t="s">
        <v>761</v>
      </c>
      <c r="B64" s="129">
        <v>655</v>
      </c>
      <c r="C64" s="126" t="s">
        <v>152</v>
      </c>
      <c r="D64" s="659"/>
      <c r="E64" s="660"/>
    </row>
    <row r="65" spans="1:5" ht="13.5">
      <c r="A65" s="92" t="s">
        <v>762</v>
      </c>
      <c r="B65" s="129">
        <v>657</v>
      </c>
      <c r="C65" s="126" t="s">
        <v>154</v>
      </c>
      <c r="D65" s="659"/>
      <c r="E65" s="660"/>
    </row>
    <row r="66" spans="1:5" ht="15" customHeight="1" thickBot="1">
      <c r="A66" s="136" t="s">
        <v>338</v>
      </c>
      <c r="B66" s="127" t="s">
        <v>763</v>
      </c>
      <c r="C66" s="132" t="s">
        <v>157</v>
      </c>
      <c r="D66" s="755">
        <f>D46+D48+D52+D53+D60</f>
        <v>10895262</v>
      </c>
      <c r="E66" s="756">
        <f>E46+E48+E52+E53+E60</f>
        <v>377482</v>
      </c>
    </row>
    <row r="67" spans="1:5" ht="13.5">
      <c r="A67" s="89" t="s">
        <v>339</v>
      </c>
      <c r="B67" s="128" t="s">
        <v>778</v>
      </c>
      <c r="C67" s="124" t="s">
        <v>160</v>
      </c>
      <c r="D67" s="757">
        <f>D66-D44+D42</f>
        <v>126576</v>
      </c>
      <c r="E67" s="758">
        <f>E66-E44+E42</f>
        <v>60173</v>
      </c>
    </row>
    <row r="68" spans="1:5" ht="13.5">
      <c r="A68" s="133" t="s">
        <v>340</v>
      </c>
      <c r="B68" s="128" t="s">
        <v>777</v>
      </c>
      <c r="C68" s="126" t="s">
        <v>163</v>
      </c>
      <c r="D68" s="759">
        <f>D67-D42</f>
        <v>100014</v>
      </c>
      <c r="E68" s="760">
        <f>E67-E42</f>
        <v>53065</v>
      </c>
    </row>
    <row r="69" spans="1:5" ht="13.5">
      <c r="A69" s="89"/>
      <c r="B69" s="134"/>
      <c r="C69" s="126"/>
      <c r="D69" s="1186" t="s">
        <v>780</v>
      </c>
      <c r="E69" s="1187"/>
    </row>
    <row r="70" spans="1:5" ht="13.5">
      <c r="A70" s="89" t="s">
        <v>764</v>
      </c>
      <c r="B70" s="135" t="s">
        <v>765</v>
      </c>
      <c r="C70" s="126" t="s">
        <v>166</v>
      </c>
      <c r="D70" s="1188">
        <f>+D67+E67</f>
        <v>186749</v>
      </c>
      <c r="E70" s="1189"/>
    </row>
    <row r="71" spans="1:5" ht="14.25" thickBot="1">
      <c r="A71" s="136" t="s">
        <v>766</v>
      </c>
      <c r="B71" s="106" t="s">
        <v>767</v>
      </c>
      <c r="C71" s="132" t="s">
        <v>168</v>
      </c>
      <c r="D71" s="1190">
        <f>+D68+E68</f>
        <v>153079</v>
      </c>
      <c r="E71" s="1191"/>
    </row>
    <row r="72" spans="1:3" ht="12.75" customHeight="1">
      <c r="A72" s="137"/>
      <c r="B72" s="112"/>
      <c r="C72" s="112"/>
    </row>
    <row r="73" spans="1:3" ht="12.75" customHeight="1">
      <c r="A73" s="108" t="s">
        <v>479</v>
      </c>
      <c r="B73" s="112"/>
      <c r="C73" s="112"/>
    </row>
    <row r="74" spans="1:3" ht="12.75" customHeight="1">
      <c r="A74" s="22" t="s">
        <v>768</v>
      </c>
      <c r="B74" s="112"/>
      <c r="C74" s="112"/>
    </row>
    <row r="75" spans="1:3" ht="13.5">
      <c r="A75" s="22" t="s">
        <v>769</v>
      </c>
      <c r="B75" s="113"/>
      <c r="C75" s="113"/>
    </row>
    <row r="76" spans="1:3" ht="13.5">
      <c r="A76" s="22" t="s">
        <v>689</v>
      </c>
      <c r="B76" s="113"/>
      <c r="C76" s="113"/>
    </row>
    <row r="77" ht="13.5">
      <c r="A77" s="22" t="s">
        <v>690</v>
      </c>
    </row>
  </sheetData>
  <sheetProtection/>
  <mergeCells count="9">
    <mergeCell ref="D69:E69"/>
    <mergeCell ref="D70:E70"/>
    <mergeCell ref="D71:E71"/>
    <mergeCell ref="A1:E1"/>
    <mergeCell ref="A2:E2"/>
    <mergeCell ref="A3:E3"/>
    <mergeCell ref="A4:E4"/>
    <mergeCell ref="B6:C6"/>
    <mergeCell ref="A45:E45"/>
  </mergeCells>
  <printOptions horizontalCentered="1" verticalCentered="1"/>
  <pageMargins left="0.7086614173228347" right="0" top="0.1968503937007874" bottom="0.1968503937007874" header="0.5118110236220472" footer="0.5118110236220472"/>
  <pageSetup fitToHeight="1" fitToWidth="1" horizontalDpi="600" verticalDpi="600" orientation="portrait" paperSize="9" scale="73" r:id="rId1"/>
  <rowBreaks count="1" manualBreakCount="1">
    <brk id="44" max="255" man="1"/>
  </rowBreaks>
</worksheet>
</file>

<file path=xl/worksheets/sheet20.xml><?xml version="1.0" encoding="utf-8"?>
<worksheet xmlns="http://schemas.openxmlformats.org/spreadsheetml/2006/main" xmlns:r="http://schemas.openxmlformats.org/officeDocument/2006/relationships">
  <sheetPr>
    <tabColor rgb="FF92D050"/>
  </sheetPr>
  <dimension ref="A1:C26"/>
  <sheetViews>
    <sheetView workbookViewId="0" topLeftCell="A1">
      <selection activeCell="A26" sqref="A26:F26"/>
    </sheetView>
  </sheetViews>
  <sheetFormatPr defaultColWidth="9.140625" defaultRowHeight="15"/>
  <cols>
    <col min="1" max="1" width="15.57421875" style="441" customWidth="1"/>
    <col min="2" max="2" width="32.00390625" style="441" customWidth="1"/>
    <col min="3" max="3" width="17.8515625" style="473" customWidth="1"/>
    <col min="4" max="4" width="13.28125" style="467" customWidth="1"/>
    <col min="5" max="6" width="9.140625" style="467" customWidth="1"/>
    <col min="7" max="12" width="9.140625" style="441" customWidth="1"/>
    <col min="13" max="13" width="11.28125" style="441" customWidth="1"/>
    <col min="14" max="16384" width="9.140625" style="441" customWidth="1"/>
  </cols>
  <sheetData>
    <row r="1" spans="1:3" ht="18">
      <c r="A1" s="505" t="s">
        <v>951</v>
      </c>
      <c r="B1" s="145"/>
      <c r="C1" s="466"/>
    </row>
    <row r="2" spans="1:3" ht="14.25" thickBot="1">
      <c r="A2" s="145"/>
      <c r="B2" s="145"/>
      <c r="C2" s="506" t="str">
        <f>'11'!L2</f>
        <v>tis. Kč</v>
      </c>
    </row>
    <row r="3" spans="1:3" ht="14.25" thickBot="1">
      <c r="A3" s="1502" t="s">
        <v>375</v>
      </c>
      <c r="B3" s="1503"/>
      <c r="C3" s="432">
        <v>40226.32209</v>
      </c>
    </row>
    <row r="4" spans="1:3" ht="13.5">
      <c r="A4" s="1354" t="s">
        <v>377</v>
      </c>
      <c r="B4" s="433" t="s">
        <v>942</v>
      </c>
      <c r="C4" s="434">
        <v>3368.01451</v>
      </c>
    </row>
    <row r="5" spans="1:3" ht="13.5">
      <c r="A5" s="1504"/>
      <c r="B5" s="277" t="s">
        <v>400</v>
      </c>
      <c r="C5" s="435"/>
    </row>
    <row r="6" spans="1:3" ht="13.5">
      <c r="A6" s="1504"/>
      <c r="B6" s="277" t="s">
        <v>378</v>
      </c>
      <c r="C6" s="435"/>
    </row>
    <row r="7" spans="1:3" ht="13.5">
      <c r="A7" s="1504"/>
      <c r="B7" s="507" t="s">
        <v>380</v>
      </c>
      <c r="C7" s="439"/>
    </row>
    <row r="8" spans="1:3" ht="14.25" thickBot="1">
      <c r="A8" s="1504"/>
      <c r="B8" s="507" t="s">
        <v>526</v>
      </c>
      <c r="C8" s="439"/>
    </row>
    <row r="9" spans="1:3" ht="14.25" thickBot="1">
      <c r="A9" s="1355"/>
      <c r="B9" s="436" t="s">
        <v>361</v>
      </c>
      <c r="C9" s="437">
        <f>SUM(C4:C8)</f>
        <v>3368.01451</v>
      </c>
    </row>
    <row r="10" spans="1:3" ht="13.5">
      <c r="A10" s="1516" t="s">
        <v>381</v>
      </c>
      <c r="B10" s="433" t="s">
        <v>952</v>
      </c>
      <c r="C10" s="508">
        <v>1487.551</v>
      </c>
    </row>
    <row r="11" spans="1:3" ht="13.5">
      <c r="A11" s="1504"/>
      <c r="B11" s="277" t="s">
        <v>401</v>
      </c>
      <c r="C11" s="435"/>
    </row>
    <row r="12" spans="1:3" ht="13.5">
      <c r="A12" s="1504"/>
      <c r="B12" s="277" t="s">
        <v>383</v>
      </c>
      <c r="C12" s="435"/>
    </row>
    <row r="13" spans="1:3" ht="13.5">
      <c r="A13" s="1504"/>
      <c r="B13" s="277" t="s">
        <v>385</v>
      </c>
      <c r="C13" s="435"/>
    </row>
    <row r="14" spans="1:3" ht="14.25" thickBot="1">
      <c r="A14" s="1504"/>
      <c r="B14" s="277" t="s">
        <v>527</v>
      </c>
      <c r="C14" s="435"/>
    </row>
    <row r="15" spans="1:3" ht="14.25" thickBot="1">
      <c r="A15" s="1355"/>
      <c r="B15" s="436" t="s">
        <v>361</v>
      </c>
      <c r="C15" s="437">
        <f>SUM(C10:C14)</f>
        <v>1487.551</v>
      </c>
    </row>
    <row r="16" spans="1:3" ht="14.25" thickBot="1">
      <c r="A16" s="1502" t="s">
        <v>376</v>
      </c>
      <c r="B16" s="1503"/>
      <c r="C16" s="437">
        <f>C3+C9-C15</f>
        <v>42106.7856</v>
      </c>
    </row>
    <row r="17" spans="1:3" ht="13.5">
      <c r="A17" s="145"/>
      <c r="B17" s="268"/>
      <c r="C17" s="466"/>
    </row>
    <row r="18" spans="1:3" ht="13.5">
      <c r="A18" s="143" t="s">
        <v>479</v>
      </c>
      <c r="B18" s="145"/>
      <c r="C18" s="466"/>
    </row>
    <row r="19" spans="1:3" ht="13.5">
      <c r="A19" s="143" t="s">
        <v>943</v>
      </c>
      <c r="B19" s="145"/>
      <c r="C19" s="466"/>
    </row>
    <row r="20" s="467" customFormat="1" ht="13.5">
      <c r="C20" s="468"/>
    </row>
    <row r="21" s="467" customFormat="1" ht="13.5">
      <c r="C21" s="468"/>
    </row>
    <row r="22" s="467" customFormat="1" ht="13.5">
      <c r="C22" s="468"/>
    </row>
    <row r="23" s="467" customFormat="1" ht="13.5">
      <c r="C23" s="468"/>
    </row>
    <row r="24" s="467" customFormat="1" ht="13.5">
      <c r="C24" s="468"/>
    </row>
    <row r="25" s="467" customFormat="1" ht="13.5">
      <c r="C25" s="468"/>
    </row>
    <row r="26" s="467" customFormat="1" ht="13.5">
      <c r="C26" s="468"/>
    </row>
  </sheetData>
  <sheetProtection/>
  <mergeCells count="4">
    <mergeCell ref="A3:B3"/>
    <mergeCell ref="A4:A9"/>
    <mergeCell ref="A10:A15"/>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G38"/>
  <sheetViews>
    <sheetView workbookViewId="0" topLeftCell="A1">
      <selection activeCell="A26" sqref="A26:F26"/>
    </sheetView>
  </sheetViews>
  <sheetFormatPr defaultColWidth="9.140625" defaultRowHeight="15"/>
  <cols>
    <col min="1" max="1" width="13.57421875" style="8" customWidth="1"/>
    <col min="2" max="2" width="6.8515625" style="8" customWidth="1"/>
    <col min="3" max="3" width="66.8515625" style="8" customWidth="1"/>
    <col min="4" max="4" width="13.28125" style="160" customWidth="1"/>
    <col min="5" max="5" width="10.8515625" style="160" customWidth="1"/>
    <col min="6" max="6" width="14.7109375" style="160" customWidth="1"/>
    <col min="7" max="7" width="17.57421875" style="8" customWidth="1"/>
    <col min="8" max="12" width="9.140625" style="8" customWidth="1"/>
    <col min="13" max="13" width="11.28125" style="8" customWidth="1"/>
    <col min="14" max="16384" width="9.140625" style="8" customWidth="1"/>
  </cols>
  <sheetData>
    <row r="1" spans="1:7" ht="18">
      <c r="A1" s="142" t="s">
        <v>953</v>
      </c>
      <c r="B1" s="143"/>
      <c r="C1" s="143"/>
      <c r="D1" s="430"/>
      <c r="E1" s="430"/>
      <c r="F1" s="430"/>
      <c r="G1" s="143"/>
    </row>
    <row r="2" spans="1:7" ht="14.25" thickBot="1">
      <c r="A2" s="143"/>
      <c r="B2" s="143"/>
      <c r="C2" s="143"/>
      <c r="D2" s="430"/>
      <c r="E2" s="430"/>
      <c r="F2" s="474" t="str">
        <f>'11'!L2</f>
        <v>tis. Kč</v>
      </c>
      <c r="G2" s="143"/>
    </row>
    <row r="3" spans="1:7" s="9" customFormat="1" ht="17.25" customHeight="1" thickBot="1">
      <c r="A3" s="509"/>
      <c r="B3" s="510"/>
      <c r="C3" s="511" t="s">
        <v>367</v>
      </c>
      <c r="D3" s="512" t="s">
        <v>402</v>
      </c>
      <c r="E3" s="512" t="s">
        <v>403</v>
      </c>
      <c r="F3" s="513" t="s">
        <v>362</v>
      </c>
      <c r="G3" s="286"/>
    </row>
    <row r="4" spans="1:7" ht="12.75" customHeight="1">
      <c r="A4" s="1517" t="s">
        <v>375</v>
      </c>
      <c r="B4" s="514" t="s">
        <v>404</v>
      </c>
      <c r="C4" s="514"/>
      <c r="D4" s="515">
        <v>35480.90624000001</v>
      </c>
      <c r="E4" s="515"/>
      <c r="F4" s="516">
        <f>SUM(D4:E4)</f>
        <v>35480.90624000001</v>
      </c>
      <c r="G4" s="143"/>
    </row>
    <row r="5" spans="1:7" ht="12.75" customHeight="1">
      <c r="A5" s="1517"/>
      <c r="B5" s="277" t="s">
        <v>405</v>
      </c>
      <c r="C5" s="277"/>
      <c r="D5" s="291">
        <v>46542.59898000001</v>
      </c>
      <c r="E5" s="291"/>
      <c r="F5" s="516">
        <f>SUM(D5:E5)</f>
        <v>46542.59898000001</v>
      </c>
      <c r="G5" s="488"/>
    </row>
    <row r="6" spans="1:7" ht="12.75" customHeight="1">
      <c r="A6" s="1517"/>
      <c r="B6" s="277" t="s">
        <v>445</v>
      </c>
      <c r="C6" s="277"/>
      <c r="D6" s="518">
        <v>91904.85561</v>
      </c>
      <c r="E6" s="291">
        <v>1049.19293</v>
      </c>
      <c r="F6" s="516">
        <f>SUM(D6:E6)</f>
        <v>92954.04854</v>
      </c>
      <c r="G6" s="488"/>
    </row>
    <row r="7" spans="1:7" ht="12.75" customHeight="1" thickBot="1">
      <c r="A7" s="1517"/>
      <c r="B7" s="507" t="s">
        <v>446</v>
      </c>
      <c r="C7" s="520"/>
      <c r="D7" s="521">
        <v>29101.607900000003</v>
      </c>
      <c r="E7" s="297"/>
      <c r="F7" s="985">
        <f>SUM(D7:E7)</f>
        <v>29101.607900000003</v>
      </c>
      <c r="G7" s="488"/>
    </row>
    <row r="8" spans="1:7" ht="14.25" thickBot="1">
      <c r="A8" s="1518"/>
      <c r="B8" s="522" t="s">
        <v>362</v>
      </c>
      <c r="C8" s="542"/>
      <c r="D8" s="523">
        <v>203029.96873000002</v>
      </c>
      <c r="E8" s="523">
        <f>SUM(E4:E7)</f>
        <v>1049.19293</v>
      </c>
      <c r="F8" s="437">
        <f>SUM(D8:E8)</f>
        <v>204079.16166</v>
      </c>
      <c r="G8" s="488"/>
    </row>
    <row r="9" spans="1:7" ht="13.5">
      <c r="A9" s="1519" t="s">
        <v>406</v>
      </c>
      <c r="B9" s="514" t="s">
        <v>404</v>
      </c>
      <c r="C9" s="524"/>
      <c r="D9" s="656">
        <v>19515.87968</v>
      </c>
      <c r="E9" s="525"/>
      <c r="F9" s="526">
        <v>19515.87968</v>
      </c>
      <c r="G9" s="285"/>
    </row>
    <row r="10" spans="1:7" ht="13.5">
      <c r="A10" s="1520"/>
      <c r="B10" s="277" t="s">
        <v>405</v>
      </c>
      <c r="C10" s="527"/>
      <c r="D10" s="515">
        <v>15273.75607</v>
      </c>
      <c r="E10" s="291"/>
      <c r="F10" s="528">
        <v>15273.75607</v>
      </c>
      <c r="G10" s="285"/>
    </row>
    <row r="11" spans="1:7" ht="13.5">
      <c r="A11" s="1520"/>
      <c r="B11" s="277" t="s">
        <v>445</v>
      </c>
      <c r="C11" s="527"/>
      <c r="D11" s="515">
        <v>43512.5562</v>
      </c>
      <c r="E11" s="291">
        <v>10692.90452</v>
      </c>
      <c r="F11" s="528">
        <v>54205.46072</v>
      </c>
      <c r="G11" s="143"/>
    </row>
    <row r="12" spans="1:7" ht="14.25" thickBot="1">
      <c r="A12" s="1520"/>
      <c r="B12" s="507" t="s">
        <v>446</v>
      </c>
      <c r="C12" s="527"/>
      <c r="D12" s="291">
        <v>44350.21206</v>
      </c>
      <c r="E12" s="291"/>
      <c r="F12" s="529">
        <v>44350.21206</v>
      </c>
      <c r="G12" s="143"/>
    </row>
    <row r="13" spans="1:7" ht="14.25" thickBot="1">
      <c r="A13" s="1521"/>
      <c r="B13" s="530" t="s">
        <v>361</v>
      </c>
      <c r="C13" s="530"/>
      <c r="D13" s="531">
        <v>122652.40401</v>
      </c>
      <c r="E13" s="531">
        <v>10692.90452</v>
      </c>
      <c r="F13" s="532">
        <v>133345.30853</v>
      </c>
      <c r="G13" s="143"/>
    </row>
    <row r="14" spans="1:7" ht="13.5">
      <c r="A14" s="1519" t="s">
        <v>407</v>
      </c>
      <c r="B14" s="514" t="s">
        <v>404</v>
      </c>
      <c r="C14" s="533"/>
      <c r="D14" s="515">
        <v>19765.69646</v>
      </c>
      <c r="E14" s="515"/>
      <c r="F14" s="528">
        <v>19765.69646</v>
      </c>
      <c r="G14" s="285"/>
    </row>
    <row r="15" spans="1:7" ht="13.5">
      <c r="A15" s="1520"/>
      <c r="B15" s="277" t="s">
        <v>405</v>
      </c>
      <c r="C15" s="527"/>
      <c r="D15" s="515">
        <v>23578.41937</v>
      </c>
      <c r="E15" s="291"/>
      <c r="F15" s="528">
        <v>23578.41937</v>
      </c>
      <c r="G15" s="285"/>
    </row>
    <row r="16" spans="1:7" ht="13.5">
      <c r="A16" s="1520"/>
      <c r="B16" s="277" t="s">
        <v>445</v>
      </c>
      <c r="C16" s="527"/>
      <c r="D16" s="515">
        <v>36470.147</v>
      </c>
      <c r="E16" s="291">
        <v>209.88493</v>
      </c>
      <c r="F16" s="528">
        <v>36680.03193</v>
      </c>
      <c r="G16" s="143"/>
    </row>
    <row r="17" spans="1:7" ht="14.25" thickBot="1">
      <c r="A17" s="1520"/>
      <c r="B17" s="507" t="s">
        <v>446</v>
      </c>
      <c r="C17" s="527"/>
      <c r="D17" s="291">
        <v>12766.214919999999</v>
      </c>
      <c r="E17" s="291"/>
      <c r="F17" s="529">
        <v>12766.214919999999</v>
      </c>
      <c r="G17" s="143"/>
    </row>
    <row r="18" spans="1:7" ht="14.25" thickBot="1">
      <c r="A18" s="1521"/>
      <c r="B18" s="522" t="s">
        <v>362</v>
      </c>
      <c r="C18" s="530"/>
      <c r="D18" s="531">
        <v>92580.47774999999</v>
      </c>
      <c r="E18" s="531">
        <v>209.88493</v>
      </c>
      <c r="F18" s="532">
        <v>92790.36267999999</v>
      </c>
      <c r="G18" s="143"/>
    </row>
    <row r="19" spans="1:7" ht="13.5">
      <c r="A19" s="1517" t="s">
        <v>376</v>
      </c>
      <c r="B19" s="514" t="s">
        <v>404</v>
      </c>
      <c r="C19" s="514"/>
      <c r="D19" s="534">
        <v>35231.08946000001</v>
      </c>
      <c r="E19" s="534"/>
      <c r="F19" s="516">
        <v>35231.08946000001</v>
      </c>
      <c r="G19" s="143"/>
    </row>
    <row r="20" spans="1:7" ht="13.5">
      <c r="A20" s="1517"/>
      <c r="B20" s="277" t="s">
        <v>405</v>
      </c>
      <c r="C20" s="277"/>
      <c r="D20" s="534">
        <v>38237.93568000001</v>
      </c>
      <c r="E20" s="534"/>
      <c r="F20" s="517">
        <v>38237.93568000001</v>
      </c>
      <c r="G20" s="143"/>
    </row>
    <row r="21" spans="1:7" ht="13.5">
      <c r="A21" s="1517"/>
      <c r="B21" s="277" t="s">
        <v>445</v>
      </c>
      <c r="C21" s="277"/>
      <c r="D21" s="534">
        <v>98947.26481</v>
      </c>
      <c r="E21" s="534">
        <v>11532.21252</v>
      </c>
      <c r="F21" s="519">
        <v>110479.47733</v>
      </c>
      <c r="G21" s="143"/>
    </row>
    <row r="22" spans="1:7" ht="14.25" thickBot="1">
      <c r="A22" s="1517"/>
      <c r="B22" s="507" t="s">
        <v>446</v>
      </c>
      <c r="C22" s="277"/>
      <c r="D22" s="534">
        <v>60685.605039999995</v>
      </c>
      <c r="E22" s="534"/>
      <c r="F22" s="519">
        <v>60685.605039999995</v>
      </c>
      <c r="G22" s="143"/>
    </row>
    <row r="23" spans="1:7" ht="14.25" thickBot="1">
      <c r="A23" s="1518"/>
      <c r="B23" s="522" t="s">
        <v>362</v>
      </c>
      <c r="C23" s="522"/>
      <c r="D23" s="523">
        <f>SUM(D19:D22)</f>
        <v>233101.89499</v>
      </c>
      <c r="E23" s="523">
        <f>SUM(E19:E22)</f>
        <v>11532.21252</v>
      </c>
      <c r="F23" s="986">
        <f>SUM(F19:F22)</f>
        <v>244634.10751</v>
      </c>
      <c r="G23" s="143"/>
    </row>
    <row r="24" spans="1:7" ht="13.5">
      <c r="A24" s="143"/>
      <c r="B24" s="143"/>
      <c r="C24" s="143"/>
      <c r="D24" s="535"/>
      <c r="E24" s="535"/>
      <c r="F24" s="535"/>
      <c r="G24" s="143"/>
    </row>
    <row r="25" spans="1:7" ht="13.5">
      <c r="A25" s="144"/>
      <c r="B25" s="143"/>
      <c r="C25" s="143"/>
      <c r="D25" s="536"/>
      <c r="E25" s="535"/>
      <c r="F25" s="535"/>
      <c r="G25" s="143"/>
    </row>
    <row r="26" spans="1:7" ht="13.5">
      <c r="A26" s="143"/>
      <c r="B26" s="144"/>
      <c r="C26" s="143"/>
      <c r="D26" s="430"/>
      <c r="E26" s="430"/>
      <c r="F26" s="430"/>
      <c r="G26" s="143"/>
    </row>
    <row r="27" spans="1:7" ht="13.5">
      <c r="A27" s="143"/>
      <c r="B27" s="143"/>
      <c r="C27" s="143"/>
      <c r="D27" s="430"/>
      <c r="E27" s="430"/>
      <c r="F27" s="430"/>
      <c r="G27" s="143"/>
    </row>
    <row r="28" spans="1:7" ht="13.5">
      <c r="A28" s="143"/>
      <c r="B28" s="143"/>
      <c r="C28" s="143"/>
      <c r="D28" s="430"/>
      <c r="E28" s="430"/>
      <c r="F28" s="430"/>
      <c r="G28" s="143"/>
    </row>
    <row r="29" spans="1:7" ht="13.5">
      <c r="A29" s="143"/>
      <c r="B29" s="143"/>
      <c r="C29" s="143"/>
      <c r="D29" s="430"/>
      <c r="E29" s="430"/>
      <c r="F29" s="430"/>
      <c r="G29" s="143"/>
    </row>
    <row r="30" spans="1:7" ht="13.5">
      <c r="A30" s="143"/>
      <c r="B30" s="143"/>
      <c r="C30" s="143"/>
      <c r="D30" s="430"/>
      <c r="E30" s="430"/>
      <c r="F30" s="430"/>
      <c r="G30" s="143"/>
    </row>
    <row r="31" spans="1:7" ht="13.5">
      <c r="A31" s="143"/>
      <c r="B31" s="143"/>
      <c r="C31" s="143"/>
      <c r="D31" s="430"/>
      <c r="E31" s="430"/>
      <c r="F31" s="430"/>
      <c r="G31" s="143"/>
    </row>
    <row r="32" spans="1:7" ht="13.5">
      <c r="A32" s="143"/>
      <c r="B32" s="143"/>
      <c r="C32" s="143"/>
      <c r="D32" s="430"/>
      <c r="E32" s="430"/>
      <c r="F32" s="430"/>
      <c r="G32" s="143"/>
    </row>
    <row r="33" spans="1:7" ht="13.5">
      <c r="A33" s="143"/>
      <c r="B33" s="143"/>
      <c r="C33" s="143"/>
      <c r="D33" s="430"/>
      <c r="E33" s="430"/>
      <c r="F33" s="430"/>
      <c r="G33" s="143"/>
    </row>
    <row r="34" spans="1:7" ht="13.5">
      <c r="A34" s="143"/>
      <c r="B34" s="143"/>
      <c r="C34" s="143"/>
      <c r="D34" s="430"/>
      <c r="E34" s="430"/>
      <c r="F34" s="430"/>
      <c r="G34" s="143"/>
    </row>
    <row r="35" spans="1:7" ht="13.5">
      <c r="A35" s="143"/>
      <c r="B35" s="143"/>
      <c r="C35" s="143"/>
      <c r="D35" s="430"/>
      <c r="E35" s="430"/>
      <c r="F35" s="430"/>
      <c r="G35" s="143"/>
    </row>
    <row r="36" spans="1:7" ht="13.5">
      <c r="A36" s="143"/>
      <c r="B36" s="143"/>
      <c r="C36" s="143"/>
      <c r="D36" s="430"/>
      <c r="E36" s="430"/>
      <c r="F36" s="430"/>
      <c r="G36" s="143"/>
    </row>
    <row r="37" spans="1:7" ht="13.5">
      <c r="A37" s="143"/>
      <c r="B37" s="143"/>
      <c r="C37" s="143"/>
      <c r="D37" s="430"/>
      <c r="E37" s="430"/>
      <c r="F37" s="430"/>
      <c r="G37" s="143"/>
    </row>
    <row r="38" spans="1:7" ht="13.5">
      <c r="A38" s="143"/>
      <c r="B38" s="143"/>
      <c r="C38" s="143"/>
      <c r="D38" s="430"/>
      <c r="E38" s="430"/>
      <c r="F38" s="430"/>
      <c r="G38" s="143"/>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92D050"/>
  </sheetPr>
  <dimension ref="A1:F29"/>
  <sheetViews>
    <sheetView workbookViewId="0" topLeftCell="A1">
      <selection activeCell="A26" sqref="A26:F26"/>
    </sheetView>
  </sheetViews>
  <sheetFormatPr defaultColWidth="9.140625" defaultRowHeight="15"/>
  <cols>
    <col min="1" max="1" width="12.8515625" style="145" customWidth="1"/>
    <col min="2" max="2" width="58.140625" style="145" customWidth="1"/>
    <col min="3" max="3" width="11.8515625" style="466" customWidth="1"/>
    <col min="4" max="4" width="13.28125" style="145" customWidth="1"/>
    <col min="5" max="12" width="9.140625" style="145" customWidth="1"/>
    <col min="13" max="13" width="11.28125" style="145" customWidth="1"/>
    <col min="14" max="16384" width="9.140625" style="145" customWidth="1"/>
  </cols>
  <sheetData>
    <row r="1" ht="18">
      <c r="A1" s="505" t="s">
        <v>954</v>
      </c>
    </row>
    <row r="2" ht="14.25" thickBot="1">
      <c r="C2" s="506" t="str">
        <f>'11'!L2</f>
        <v>tis. Kč</v>
      </c>
    </row>
    <row r="3" spans="1:3" ht="14.25" thickBot="1">
      <c r="A3" s="1502" t="s">
        <v>375</v>
      </c>
      <c r="B3" s="1503"/>
      <c r="C3" s="432">
        <v>127173.65183</v>
      </c>
    </row>
    <row r="4" spans="1:5" ht="14.25" thickBot="1">
      <c r="A4" s="444" t="s">
        <v>377</v>
      </c>
      <c r="B4" s="537" t="s">
        <v>408</v>
      </c>
      <c r="C4" s="434">
        <v>74318.50788</v>
      </c>
      <c r="D4" s="538"/>
      <c r="E4" s="539"/>
    </row>
    <row r="5" spans="1:6" ht="13.5">
      <c r="A5" s="1506" t="s">
        <v>381</v>
      </c>
      <c r="B5" s="537" t="s">
        <v>955</v>
      </c>
      <c r="C5" s="446">
        <v>44969.303</v>
      </c>
      <c r="D5" s="284"/>
      <c r="E5" s="284"/>
      <c r="F5" s="284"/>
    </row>
    <row r="6" spans="1:6" ht="13.5">
      <c r="A6" s="1522"/>
      <c r="B6" s="153" t="s">
        <v>956</v>
      </c>
      <c r="C6" s="435">
        <v>3432.197</v>
      </c>
      <c r="D6" s="284"/>
      <c r="E6" s="284"/>
      <c r="F6" s="284"/>
    </row>
    <row r="7" spans="1:6" ht="13.5">
      <c r="A7" s="1522"/>
      <c r="B7" s="153" t="s">
        <v>957</v>
      </c>
      <c r="C7" s="435">
        <v>2067.985</v>
      </c>
      <c r="D7" s="284"/>
      <c r="E7" s="284"/>
      <c r="F7" s="284"/>
    </row>
    <row r="8" spans="1:6" ht="13.5">
      <c r="A8" s="1522"/>
      <c r="B8" s="153" t="s">
        <v>958</v>
      </c>
      <c r="C8" s="435">
        <v>360</v>
      </c>
      <c r="D8" s="284"/>
      <c r="E8" s="284"/>
      <c r="F8" s="284"/>
    </row>
    <row r="9" spans="1:6" ht="13.5">
      <c r="A9" s="1522"/>
      <c r="B9" s="153" t="s">
        <v>959</v>
      </c>
      <c r="C9" s="435">
        <v>316.3977</v>
      </c>
      <c r="D9" s="284"/>
      <c r="E9" s="284"/>
      <c r="F9" s="284"/>
    </row>
    <row r="10" spans="1:6" ht="13.5">
      <c r="A10" s="1507"/>
      <c r="B10" s="153" t="s">
        <v>960</v>
      </c>
      <c r="C10" s="435">
        <v>242.3491</v>
      </c>
      <c r="D10" s="540"/>
      <c r="E10" s="540"/>
      <c r="F10" s="541"/>
    </row>
    <row r="11" spans="1:6" ht="13.5">
      <c r="A11" s="1507"/>
      <c r="B11" s="153" t="s">
        <v>961</v>
      </c>
      <c r="C11" s="435">
        <v>8488.12669</v>
      </c>
      <c r="D11" s="541"/>
      <c r="E11" s="540"/>
      <c r="F11" s="541"/>
    </row>
    <row r="12" spans="1:6" ht="13.5">
      <c r="A12" s="1507"/>
      <c r="B12" s="153" t="s">
        <v>962</v>
      </c>
      <c r="C12" s="435">
        <v>895.37</v>
      </c>
      <c r="D12" s="541"/>
      <c r="E12" s="540"/>
      <c r="F12" s="541"/>
    </row>
    <row r="13" spans="1:6" ht="13.5">
      <c r="A13" s="1507"/>
      <c r="B13" s="153" t="s">
        <v>963</v>
      </c>
      <c r="C13" s="435">
        <v>155.936</v>
      </c>
      <c r="D13" s="541"/>
      <c r="E13" s="540"/>
      <c r="F13" s="541"/>
    </row>
    <row r="14" spans="1:6" ht="14.25" thickBot="1">
      <c r="A14" s="1507"/>
      <c r="B14" s="153" t="s">
        <v>964</v>
      </c>
      <c r="C14" s="435">
        <v>765.8522</v>
      </c>
      <c r="D14" s="984"/>
      <c r="E14" s="541"/>
      <c r="F14" s="541"/>
    </row>
    <row r="15" spans="1:6" ht="14.25" thickBot="1">
      <c r="A15" s="1508"/>
      <c r="B15" s="542" t="s">
        <v>361</v>
      </c>
      <c r="C15" s="437">
        <f>SUM(C5:C14)</f>
        <v>61693.516690000004</v>
      </c>
      <c r="D15" s="543"/>
      <c r="E15" s="543"/>
      <c r="F15" s="543"/>
    </row>
    <row r="16" spans="1:6" ht="14.25" thickBot="1">
      <c r="A16" s="1502" t="s">
        <v>376</v>
      </c>
      <c r="B16" s="1503"/>
      <c r="C16" s="532">
        <f>C3+C4-C15</f>
        <v>139798.64302000002</v>
      </c>
      <c r="D16" s="284"/>
      <c r="E16" s="284"/>
      <c r="F16" s="284"/>
    </row>
    <row r="17" spans="1:6" ht="13.5">
      <c r="A17" s="284"/>
      <c r="B17" s="284"/>
      <c r="C17" s="544"/>
      <c r="D17" s="284"/>
      <c r="E17" s="284"/>
      <c r="F17" s="284"/>
    </row>
    <row r="18" spans="1:6" ht="13.5">
      <c r="A18" s="545"/>
      <c r="B18" s="545"/>
      <c r="C18" s="1008"/>
      <c r="D18" s="284"/>
      <c r="E18" s="284"/>
      <c r="F18" s="284"/>
    </row>
    <row r="19" spans="1:6" ht="13.5">
      <c r="A19" s="547"/>
      <c r="B19" s="545"/>
      <c r="C19" s="546"/>
      <c r="D19" s="284"/>
      <c r="E19" s="284"/>
      <c r="F19" s="284"/>
    </row>
    <row r="20" spans="1:6" ht="13.5">
      <c r="A20" s="545"/>
      <c r="B20" s="545"/>
      <c r="C20" s="546"/>
      <c r="D20" s="284"/>
      <c r="E20" s="284"/>
      <c r="F20" s="284"/>
    </row>
    <row r="21" spans="1:6" ht="13.5">
      <c r="A21" s="548"/>
      <c r="B21" s="545"/>
      <c r="C21" s="546"/>
      <c r="D21" s="284"/>
      <c r="E21" s="284"/>
      <c r="F21" s="284"/>
    </row>
    <row r="22" spans="1:6" ht="13.5">
      <c r="A22" s="549"/>
      <c r="B22" s="545"/>
      <c r="C22" s="546"/>
      <c r="D22" s="284"/>
      <c r="E22" s="284"/>
      <c r="F22" s="284"/>
    </row>
    <row r="23" spans="1:6" ht="13.5">
      <c r="A23" s="284"/>
      <c r="B23" s="284"/>
      <c r="C23" s="544"/>
      <c r="D23" s="284"/>
      <c r="E23" s="284"/>
      <c r="F23" s="284"/>
    </row>
    <row r="24" spans="1:6" ht="13.5">
      <c r="A24" s="284"/>
      <c r="B24" s="284"/>
      <c r="C24" s="544"/>
      <c r="D24" s="284"/>
      <c r="E24" s="284"/>
      <c r="F24" s="284"/>
    </row>
    <row r="25" spans="1:6" ht="13.5">
      <c r="A25" s="284"/>
      <c r="B25" s="284"/>
      <c r="C25" s="544"/>
      <c r="D25" s="284"/>
      <c r="E25" s="284"/>
      <c r="F25" s="284"/>
    </row>
    <row r="26" spans="1:6" ht="13.5">
      <c r="A26" s="284"/>
      <c r="B26" s="284"/>
      <c r="C26" s="544"/>
      <c r="D26" s="284"/>
      <c r="E26" s="284"/>
      <c r="F26" s="284"/>
    </row>
    <row r="27" spans="1:6" ht="13.5">
      <c r="A27" s="284"/>
      <c r="B27" s="284"/>
      <c r="C27" s="544"/>
      <c r="D27" s="284"/>
      <c r="E27" s="284"/>
      <c r="F27" s="284"/>
    </row>
    <row r="28" spans="1:6" ht="13.5">
      <c r="A28" s="284"/>
      <c r="B28" s="284"/>
      <c r="C28" s="544"/>
      <c r="D28" s="284"/>
      <c r="E28" s="284"/>
      <c r="F28" s="284"/>
    </row>
    <row r="29" spans="1:6" ht="13.5">
      <c r="A29" s="284"/>
      <c r="B29" s="284"/>
      <c r="C29" s="544"/>
      <c r="D29" s="284"/>
      <c r="E29" s="284"/>
      <c r="F29" s="284"/>
    </row>
  </sheetData>
  <sheetProtection insertRows="0" deleteRows="0"/>
  <mergeCells count="3">
    <mergeCell ref="A3:B3"/>
    <mergeCell ref="A5:A15"/>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92D050"/>
  </sheetPr>
  <dimension ref="A1:J39"/>
  <sheetViews>
    <sheetView workbookViewId="0" topLeftCell="A1">
      <selection activeCell="A26" sqref="A26:F26"/>
    </sheetView>
  </sheetViews>
  <sheetFormatPr defaultColWidth="9.140625" defaultRowHeight="15"/>
  <cols>
    <col min="1" max="1" width="12.7109375" style="441" customWidth="1"/>
    <col min="2" max="2" width="44.8515625" style="441" customWidth="1"/>
    <col min="3" max="3" width="15.421875" style="473" bestFit="1" customWidth="1"/>
    <col min="4" max="4" width="13.28125" style="441" customWidth="1"/>
    <col min="5" max="5" width="10.00390625" style="441" customWidth="1"/>
    <col min="6" max="12" width="9.140625" style="441" customWidth="1"/>
    <col min="13" max="13" width="11.28125" style="441" customWidth="1"/>
    <col min="14" max="16384" width="9.140625" style="441" customWidth="1"/>
  </cols>
  <sheetData>
    <row r="1" spans="1:10" ht="18">
      <c r="A1" s="505" t="s">
        <v>965</v>
      </c>
      <c r="B1" s="145"/>
      <c r="D1" s="145"/>
      <c r="E1" s="145"/>
      <c r="F1" s="145"/>
      <c r="G1" s="145"/>
      <c r="H1" s="145"/>
      <c r="I1" s="145"/>
      <c r="J1" s="145"/>
    </row>
    <row r="2" spans="1:10" ht="14.25" thickBot="1">
      <c r="A2" s="145"/>
      <c r="B2" s="145"/>
      <c r="C2" s="550" t="str">
        <f>'11'!L2</f>
        <v>tis. Kč</v>
      </c>
      <c r="D2" s="145"/>
      <c r="E2" s="145"/>
      <c r="F2" s="145"/>
      <c r="G2" s="145"/>
      <c r="H2" s="145"/>
      <c r="I2" s="145"/>
      <c r="J2" s="145"/>
    </row>
    <row r="3" spans="1:10" ht="14.25" thickBot="1">
      <c r="A3" s="1502" t="s">
        <v>375</v>
      </c>
      <c r="B3" s="1503"/>
      <c r="C3" s="551">
        <v>1530256.25894</v>
      </c>
      <c r="D3" s="539"/>
      <c r="E3" s="538"/>
      <c r="F3" s="539"/>
      <c r="G3" s="145"/>
      <c r="H3" s="145"/>
      <c r="I3" s="145"/>
      <c r="J3" s="145"/>
    </row>
    <row r="4" spans="1:10" ht="13.5">
      <c r="A4" s="1523" t="s">
        <v>377</v>
      </c>
      <c r="B4" s="537" t="s">
        <v>409</v>
      </c>
      <c r="C4" s="552">
        <v>330205.78639</v>
      </c>
      <c r="D4" s="539"/>
      <c r="E4" s="538"/>
      <c r="F4" s="539"/>
      <c r="G4" s="145"/>
      <c r="H4" s="145"/>
      <c r="I4" s="145"/>
      <c r="J4" s="145"/>
    </row>
    <row r="5" spans="1:10" ht="13.5">
      <c r="A5" s="1524"/>
      <c r="B5" s="553" t="s">
        <v>942</v>
      </c>
      <c r="C5" s="554">
        <v>17974.21349</v>
      </c>
      <c r="D5" s="539"/>
      <c r="E5" s="539"/>
      <c r="F5" s="539"/>
      <c r="G5" s="555"/>
      <c r="H5" s="145"/>
      <c r="I5" s="145"/>
      <c r="J5" s="145"/>
    </row>
    <row r="6" spans="1:10" ht="13.5">
      <c r="A6" s="1524"/>
      <c r="B6" s="553" t="s">
        <v>378</v>
      </c>
      <c r="C6" s="554">
        <v>1800</v>
      </c>
      <c r="D6" s="556"/>
      <c r="E6" s="555"/>
      <c r="F6" s="555"/>
      <c r="G6" s="555"/>
      <c r="H6" s="145"/>
      <c r="I6" s="145"/>
      <c r="J6" s="145"/>
    </row>
    <row r="7" spans="1:10" ht="13.5">
      <c r="A7" s="1524"/>
      <c r="B7" s="553" t="s">
        <v>379</v>
      </c>
      <c r="C7" s="554">
        <v>0</v>
      </c>
      <c r="D7" s="556"/>
      <c r="E7" s="556"/>
      <c r="F7" s="556"/>
      <c r="G7" s="556"/>
      <c r="H7" s="145"/>
      <c r="I7" s="145"/>
      <c r="J7" s="145"/>
    </row>
    <row r="8" spans="1:10" ht="13.5">
      <c r="A8" s="1524"/>
      <c r="B8" s="553" t="s">
        <v>400</v>
      </c>
      <c r="C8" s="554">
        <v>0</v>
      </c>
      <c r="D8" s="556"/>
      <c r="E8" s="556"/>
      <c r="F8" s="556"/>
      <c r="G8" s="556"/>
      <c r="H8" s="145"/>
      <c r="I8" s="145"/>
      <c r="J8" s="145"/>
    </row>
    <row r="9" spans="1:10" ht="14.25" thickBot="1">
      <c r="A9" s="1524"/>
      <c r="B9" s="677" t="s">
        <v>526</v>
      </c>
      <c r="C9" s="678">
        <v>0</v>
      </c>
      <c r="D9" s="556"/>
      <c r="E9" s="555"/>
      <c r="F9" s="555"/>
      <c r="G9" s="555"/>
      <c r="H9" s="145"/>
      <c r="I9" s="145"/>
      <c r="J9" s="145"/>
    </row>
    <row r="10" spans="1:10" ht="14.25" thickBot="1">
      <c r="A10" s="1525"/>
      <c r="B10" s="557" t="s">
        <v>361</v>
      </c>
      <c r="C10" s="558">
        <f>SUM(C4:C9)</f>
        <v>349979.99988</v>
      </c>
      <c r="D10" s="284"/>
      <c r="E10" s="284"/>
      <c r="F10" s="284"/>
      <c r="G10" s="687"/>
      <c r="H10" s="145"/>
      <c r="I10" s="145"/>
      <c r="J10" s="145"/>
    </row>
    <row r="11" spans="1:10" ht="13.5">
      <c r="A11" s="1506" t="s">
        <v>381</v>
      </c>
      <c r="B11" s="537" t="s">
        <v>410</v>
      </c>
      <c r="C11" s="552">
        <v>98255.59185</v>
      </c>
      <c r="D11" s="540"/>
      <c r="E11" s="540"/>
      <c r="F11" s="540"/>
      <c r="G11" s="541"/>
      <c r="H11" s="145"/>
      <c r="I11" s="145"/>
      <c r="J11" s="145"/>
    </row>
    <row r="12" spans="1:10" ht="13.5">
      <c r="A12" s="1507"/>
      <c r="B12" s="553" t="s">
        <v>383</v>
      </c>
      <c r="C12" s="554">
        <v>151844.563</v>
      </c>
      <c r="D12" s="541"/>
      <c r="E12" s="541"/>
      <c r="F12" s="540"/>
      <c r="G12" s="541"/>
      <c r="H12" s="145"/>
      <c r="I12" s="145"/>
      <c r="J12" s="145"/>
    </row>
    <row r="13" spans="1:10" ht="13.5">
      <c r="A13" s="1507"/>
      <c r="B13" s="553" t="s">
        <v>384</v>
      </c>
      <c r="C13" s="554">
        <v>0</v>
      </c>
      <c r="D13" s="541"/>
      <c r="E13" s="541"/>
      <c r="F13" s="541"/>
      <c r="G13" s="541"/>
      <c r="H13" s="145"/>
      <c r="I13" s="145"/>
      <c r="J13" s="145"/>
    </row>
    <row r="14" spans="1:10" ht="13.5">
      <c r="A14" s="1507"/>
      <c r="B14" s="553" t="s">
        <v>401</v>
      </c>
      <c r="C14" s="554">
        <v>0</v>
      </c>
      <c r="D14" s="543"/>
      <c r="E14" s="543"/>
      <c r="F14" s="543"/>
      <c r="G14" s="543"/>
      <c r="H14" s="145"/>
      <c r="I14" s="145"/>
      <c r="J14" s="145"/>
    </row>
    <row r="15" spans="1:10" ht="14.25" thickBot="1">
      <c r="A15" s="1507"/>
      <c r="B15" s="559" t="s">
        <v>527</v>
      </c>
      <c r="C15" s="560">
        <v>0</v>
      </c>
      <c r="D15" s="543"/>
      <c r="E15" s="543"/>
      <c r="F15" s="543"/>
      <c r="G15" s="543"/>
      <c r="H15" s="145"/>
      <c r="I15" s="145"/>
      <c r="J15" s="145"/>
    </row>
    <row r="16" spans="1:10" ht="14.25" thickBot="1">
      <c r="A16" s="1508"/>
      <c r="B16" s="557" t="s">
        <v>361</v>
      </c>
      <c r="C16" s="558">
        <f>SUM(C11:C15)</f>
        <v>250100.15485</v>
      </c>
      <c r="D16" s="284"/>
      <c r="E16" s="284"/>
      <c r="F16" s="284"/>
      <c r="G16" s="284"/>
      <c r="H16" s="145"/>
      <c r="I16" s="145"/>
      <c r="J16" s="145"/>
    </row>
    <row r="17" spans="1:10" ht="14.25" thickBot="1">
      <c r="A17" s="1502" t="s">
        <v>376</v>
      </c>
      <c r="B17" s="1503"/>
      <c r="C17" s="558">
        <f>C3+C10-C16</f>
        <v>1630136.10397</v>
      </c>
      <c r="D17" s="284"/>
      <c r="E17" s="284"/>
      <c r="F17" s="284"/>
      <c r="G17" s="284"/>
      <c r="H17" s="145"/>
      <c r="I17" s="145"/>
      <c r="J17" s="145"/>
    </row>
    <row r="18" spans="1:10" ht="13.5">
      <c r="A18" s="284"/>
      <c r="B18" s="284"/>
      <c r="C18" s="544"/>
      <c r="D18" s="284"/>
      <c r="E18" s="284"/>
      <c r="F18" s="284"/>
      <c r="G18" s="284"/>
      <c r="H18" s="145"/>
      <c r="I18" s="145"/>
      <c r="J18" s="145"/>
    </row>
    <row r="19" spans="1:10" ht="13.5">
      <c r="A19" s="143" t="s">
        <v>848</v>
      </c>
      <c r="B19" s="284"/>
      <c r="C19" s="544"/>
      <c r="D19" s="284"/>
      <c r="E19" s="284"/>
      <c r="F19" s="284"/>
      <c r="G19" s="284"/>
      <c r="H19" s="145"/>
      <c r="I19" s="145"/>
      <c r="J19" s="145"/>
    </row>
    <row r="20" spans="1:10" ht="13.5">
      <c r="A20" s="143" t="s">
        <v>943</v>
      </c>
      <c r="B20" s="284"/>
      <c r="C20" s="544"/>
      <c r="D20" s="284"/>
      <c r="E20" s="284"/>
      <c r="F20" s="284"/>
      <c r="G20" s="284"/>
      <c r="H20" s="145"/>
      <c r="I20" s="145"/>
      <c r="J20" s="145"/>
    </row>
    <row r="21" spans="1:10" ht="13.5">
      <c r="A21" s="545"/>
      <c r="B21" s="545"/>
      <c r="C21" s="546"/>
      <c r="D21" s="284"/>
      <c r="E21" s="284"/>
      <c r="F21" s="284"/>
      <c r="G21" s="284"/>
      <c r="H21" s="145"/>
      <c r="I21" s="145"/>
      <c r="J21" s="145"/>
    </row>
    <row r="22" spans="1:10" ht="12.75" customHeight="1">
      <c r="A22" s="561"/>
      <c r="B22" s="686"/>
      <c r="C22" s="562"/>
      <c r="D22" s="562"/>
      <c r="E22" s="284"/>
      <c r="F22" s="284"/>
      <c r="G22" s="284"/>
      <c r="H22" s="145"/>
      <c r="I22" s="145"/>
      <c r="J22" s="145"/>
    </row>
    <row r="23" spans="1:10" ht="12.75" customHeight="1">
      <c r="A23" s="561"/>
      <c r="B23" s="684"/>
      <c r="C23" s="562"/>
      <c r="D23" s="562"/>
      <c r="E23" s="284"/>
      <c r="F23" s="284"/>
      <c r="G23" s="284"/>
      <c r="H23" s="145"/>
      <c r="I23" s="145"/>
      <c r="J23" s="145"/>
    </row>
    <row r="24" spans="1:10" ht="12.75" customHeight="1">
      <c r="A24" s="561"/>
      <c r="B24" s="684"/>
      <c r="C24" s="562"/>
      <c r="D24" s="562"/>
      <c r="E24" s="284"/>
      <c r="F24" s="284"/>
      <c r="G24" s="284"/>
      <c r="H24" s="145"/>
      <c r="I24" s="145"/>
      <c r="J24" s="145"/>
    </row>
    <row r="25" spans="1:10" ht="12.75" customHeight="1">
      <c r="A25" s="561"/>
      <c r="B25" s="684"/>
      <c r="C25" s="562"/>
      <c r="D25" s="562"/>
      <c r="E25" s="284"/>
      <c r="F25" s="284"/>
      <c r="G25" s="284"/>
      <c r="H25" s="145"/>
      <c r="I25" s="145"/>
      <c r="J25" s="145"/>
    </row>
    <row r="26" spans="1:10" ht="13.5">
      <c r="A26" s="284"/>
      <c r="B26" s="1526"/>
      <c r="C26" s="1527"/>
      <c r="D26" s="284"/>
      <c r="E26" s="284"/>
      <c r="F26" s="284"/>
      <c r="G26" s="284"/>
      <c r="H26" s="145"/>
      <c r="I26" s="145"/>
      <c r="J26" s="145"/>
    </row>
    <row r="27" spans="1:10" ht="14.25">
      <c r="A27" s="284"/>
      <c r="B27" s="685"/>
      <c r="C27" s="18"/>
      <c r="D27" s="284"/>
      <c r="E27" s="284"/>
      <c r="F27" s="284"/>
      <c r="G27" s="284"/>
      <c r="H27" s="145"/>
      <c r="I27" s="145"/>
      <c r="J27" s="145"/>
    </row>
    <row r="28" spans="1:10" ht="14.25">
      <c r="A28" s="284"/>
      <c r="B28" s="685"/>
      <c r="C28" s="18"/>
      <c r="D28" s="284"/>
      <c r="E28" s="284"/>
      <c r="F28" s="284"/>
      <c r="G28" s="284"/>
      <c r="H28" s="145"/>
      <c r="I28" s="145"/>
      <c r="J28" s="145"/>
    </row>
    <row r="29" spans="1:10" ht="13.5">
      <c r="A29" s="284"/>
      <c r="B29" s="284"/>
      <c r="C29" s="544"/>
      <c r="D29" s="284"/>
      <c r="E29" s="284"/>
      <c r="F29" s="284"/>
      <c r="G29" s="284"/>
      <c r="H29" s="145"/>
      <c r="I29" s="145"/>
      <c r="J29" s="145"/>
    </row>
    <row r="30" spans="1:10" ht="13.5">
      <c r="A30" s="284"/>
      <c r="B30" s="284"/>
      <c r="C30" s="544"/>
      <c r="D30" s="284"/>
      <c r="E30" s="284"/>
      <c r="F30" s="284"/>
      <c r="G30" s="284"/>
      <c r="H30" s="145"/>
      <c r="I30" s="145"/>
      <c r="J30" s="145"/>
    </row>
    <row r="31" spans="1:10" ht="13.5">
      <c r="A31" s="284"/>
      <c r="B31" s="284"/>
      <c r="C31" s="544"/>
      <c r="D31" s="284"/>
      <c r="E31" s="284"/>
      <c r="F31" s="284"/>
      <c r="G31" s="284"/>
      <c r="H31" s="145"/>
      <c r="I31" s="145"/>
      <c r="J31" s="145"/>
    </row>
    <row r="32" spans="1:10" ht="13.5">
      <c r="A32" s="145"/>
      <c r="B32" s="145"/>
      <c r="C32" s="466"/>
      <c r="D32" s="145"/>
      <c r="E32" s="145"/>
      <c r="F32" s="145"/>
      <c r="G32" s="145"/>
      <c r="H32" s="145"/>
      <c r="I32" s="145"/>
      <c r="J32" s="145"/>
    </row>
    <row r="33" spans="1:10" ht="13.5">
      <c r="A33" s="145"/>
      <c r="B33" s="145"/>
      <c r="C33" s="466"/>
      <c r="D33" s="145"/>
      <c r="E33" s="145"/>
      <c r="F33" s="145"/>
      <c r="G33" s="145"/>
      <c r="H33" s="145"/>
      <c r="I33" s="145"/>
      <c r="J33" s="145"/>
    </row>
    <row r="34" spans="1:10" ht="13.5">
      <c r="A34" s="145"/>
      <c r="B34" s="145"/>
      <c r="C34" s="466"/>
      <c r="D34" s="145"/>
      <c r="E34" s="145"/>
      <c r="F34" s="145"/>
      <c r="G34" s="145"/>
      <c r="H34" s="145"/>
      <c r="I34" s="145"/>
      <c r="J34" s="145"/>
    </row>
    <row r="35" spans="1:10" ht="13.5">
      <c r="A35" s="145"/>
      <c r="B35" s="145"/>
      <c r="C35" s="466"/>
      <c r="D35" s="145"/>
      <c r="E35" s="145"/>
      <c r="F35" s="145"/>
      <c r="G35" s="145"/>
      <c r="H35" s="145"/>
      <c r="I35" s="145"/>
      <c r="J35" s="145"/>
    </row>
    <row r="36" spans="1:10" ht="13.5">
      <c r="A36" s="145"/>
      <c r="B36" s="145"/>
      <c r="C36" s="466"/>
      <c r="D36" s="145"/>
      <c r="E36" s="145"/>
      <c r="F36" s="145"/>
      <c r="G36" s="145"/>
      <c r="H36" s="145"/>
      <c r="I36" s="145"/>
      <c r="J36" s="145"/>
    </row>
    <row r="37" spans="1:10" ht="13.5">
      <c r="A37" s="145"/>
      <c r="B37" s="145"/>
      <c r="D37" s="145"/>
      <c r="E37" s="145"/>
      <c r="F37" s="145"/>
      <c r="G37" s="145"/>
      <c r="H37" s="145"/>
      <c r="I37" s="145"/>
      <c r="J37" s="145"/>
    </row>
    <row r="38" spans="4:10" ht="13.5">
      <c r="D38" s="145"/>
      <c r="E38" s="145"/>
      <c r="F38" s="145"/>
      <c r="G38" s="145"/>
      <c r="H38" s="145"/>
      <c r="I38" s="145"/>
      <c r="J38" s="145"/>
    </row>
    <row r="39" spans="4:10" ht="13.5">
      <c r="D39" s="145"/>
      <c r="E39" s="145"/>
      <c r="F39" s="145"/>
      <c r="G39" s="145"/>
      <c r="H39" s="145"/>
      <c r="I39" s="145"/>
      <c r="J39" s="145"/>
    </row>
  </sheetData>
  <sheetProtection insertRows="0" deleteRows="0"/>
  <mergeCells count="5">
    <mergeCell ref="A3:B3"/>
    <mergeCell ref="A4:A10"/>
    <mergeCell ref="A11:A16"/>
    <mergeCell ref="A17:B17"/>
    <mergeCell ref="B26:C2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92D050"/>
  </sheetPr>
  <dimension ref="A1:G39"/>
  <sheetViews>
    <sheetView zoomScalePageLayoutView="0" workbookViewId="0" topLeftCell="A1">
      <selection activeCell="A2" sqref="A2"/>
    </sheetView>
  </sheetViews>
  <sheetFormatPr defaultColWidth="9.140625" defaultRowHeight="15"/>
  <cols>
    <col min="1" max="1" width="49.28125" style="0" customWidth="1"/>
    <col min="2" max="2" width="17.421875" style="0" customWidth="1"/>
    <col min="3" max="4" width="12.7109375" style="18" customWidth="1"/>
    <col min="5" max="5" width="12.7109375" style="0" customWidth="1"/>
  </cols>
  <sheetData>
    <row r="1" spans="1:7" s="18" customFormat="1" ht="26.25">
      <c r="A1" s="1114" t="s">
        <v>1194</v>
      </c>
      <c r="G1" s="18" t="s">
        <v>1193</v>
      </c>
    </row>
    <row r="2" ht="15.75" thickBot="1">
      <c r="E2" s="1111" t="s">
        <v>979</v>
      </c>
    </row>
    <row r="3" spans="1:5" s="18" customFormat="1" ht="15.75">
      <c r="A3" s="1531" t="s">
        <v>1173</v>
      </c>
      <c r="B3" s="1126" t="s">
        <v>1164</v>
      </c>
      <c r="C3" s="1528" t="s">
        <v>1170</v>
      </c>
      <c r="D3" s="1529"/>
      <c r="E3" s="1530"/>
    </row>
    <row r="4" spans="1:5" s="18" customFormat="1" ht="15">
      <c r="A4" s="1532"/>
      <c r="B4" s="1127" t="s">
        <v>1169</v>
      </c>
      <c r="C4" s="1120" t="s">
        <v>1166</v>
      </c>
      <c r="D4" s="1112" t="s">
        <v>1167</v>
      </c>
      <c r="E4" s="1121" t="s">
        <v>1169</v>
      </c>
    </row>
    <row r="5" spans="1:5" ht="15.75" thickBot="1">
      <c r="A5" s="1532"/>
      <c r="B5" s="1134" t="s">
        <v>1165</v>
      </c>
      <c r="C5" s="1135" t="s">
        <v>1165</v>
      </c>
      <c r="D5" s="1113" t="s">
        <v>1168</v>
      </c>
      <c r="E5" s="1136" t="s">
        <v>1165</v>
      </c>
    </row>
    <row r="6" spans="1:5" ht="31.5">
      <c r="A6" s="1141" t="s">
        <v>1184</v>
      </c>
      <c r="B6" s="1137">
        <f>SUM(B7:B13)</f>
        <v>91438</v>
      </c>
      <c r="C6" s="1138">
        <f>1!E8</f>
        <v>401362</v>
      </c>
      <c r="D6" s="1139">
        <f>SUM(D7:D13)</f>
        <v>-243639</v>
      </c>
      <c r="E6" s="1140">
        <f>C6+D6</f>
        <v>157723</v>
      </c>
    </row>
    <row r="7" spans="1:5" ht="14.25">
      <c r="A7" s="1131" t="s">
        <v>1174</v>
      </c>
      <c r="B7" s="1129">
        <f>1!D9</f>
        <v>0</v>
      </c>
      <c r="C7" s="1124">
        <f>1!E9</f>
        <v>0</v>
      </c>
      <c r="D7" s="670"/>
      <c r="E7" s="671">
        <f aca="true" t="shared" si="0" ref="E7:E24">C7+D7</f>
        <v>0</v>
      </c>
    </row>
    <row r="8" spans="1:5" ht="14.25">
      <c r="A8" s="1131" t="s">
        <v>1175</v>
      </c>
      <c r="B8" s="1129">
        <v>73485</v>
      </c>
      <c r="C8" s="1124">
        <f>1!E10</f>
        <v>340321</v>
      </c>
      <c r="D8" s="670">
        <f>1!E36</f>
        <v>-234870</v>
      </c>
      <c r="E8" s="671">
        <f t="shared" si="0"/>
        <v>105451</v>
      </c>
    </row>
    <row r="9" spans="1:5" ht="14.25">
      <c r="A9" s="1131" t="s">
        <v>1176</v>
      </c>
      <c r="B9" s="1129">
        <v>0</v>
      </c>
      <c r="C9" s="1124">
        <f>1!E11</f>
        <v>0</v>
      </c>
      <c r="D9" s="670"/>
      <c r="E9" s="671">
        <f t="shared" si="0"/>
        <v>0</v>
      </c>
    </row>
    <row r="10" spans="1:5" ht="14.25">
      <c r="A10" s="1131" t="s">
        <v>1177</v>
      </c>
      <c r="B10" s="1129">
        <v>0</v>
      </c>
      <c r="C10" s="1124">
        <f>1!E12</f>
        <v>6893</v>
      </c>
      <c r="D10" s="670">
        <f>1!E38</f>
        <v>-6893</v>
      </c>
      <c r="E10" s="671">
        <f t="shared" si="0"/>
        <v>0</v>
      </c>
    </row>
    <row r="11" spans="1:5" ht="14.25">
      <c r="A11" s="1131" t="s">
        <v>1178</v>
      </c>
      <c r="B11" s="1129">
        <v>655.5</v>
      </c>
      <c r="C11" s="1124">
        <f>1!E13</f>
        <v>2412</v>
      </c>
      <c r="D11" s="670">
        <f>1!E39</f>
        <v>-1876</v>
      </c>
      <c r="E11" s="671">
        <f t="shared" si="0"/>
        <v>536</v>
      </c>
    </row>
    <row r="12" spans="1:5" ht="14.25">
      <c r="A12" s="1131" t="s">
        <v>1179</v>
      </c>
      <c r="B12" s="1129">
        <v>17297.5</v>
      </c>
      <c r="C12" s="1124">
        <f>1!E14</f>
        <v>51736</v>
      </c>
      <c r="D12" s="670"/>
      <c r="E12" s="671">
        <f t="shared" si="0"/>
        <v>51736</v>
      </c>
    </row>
    <row r="13" spans="1:5" ht="14.25">
      <c r="A13" s="1131" t="s">
        <v>1180</v>
      </c>
      <c r="B13" s="1129">
        <f>1!D15</f>
        <v>0</v>
      </c>
      <c r="C13" s="1124">
        <f>1!E15</f>
        <v>0</v>
      </c>
      <c r="D13" s="670"/>
      <c r="E13" s="671">
        <f t="shared" si="0"/>
        <v>0</v>
      </c>
    </row>
    <row r="14" spans="1:5" ht="15">
      <c r="A14" s="1132" t="s">
        <v>1183</v>
      </c>
      <c r="B14" s="1128">
        <f>SUM(B15:B24)</f>
        <v>10817813.5</v>
      </c>
      <c r="C14" s="1122">
        <f>1!E16</f>
        <v>21783986</v>
      </c>
      <c r="D14" s="1119">
        <f>SUM(D15:D24)</f>
        <v>-9961101</v>
      </c>
      <c r="E14" s="1123">
        <f t="shared" si="0"/>
        <v>11822885</v>
      </c>
    </row>
    <row r="15" spans="1:5" ht="14.25">
      <c r="A15" s="1131" t="s">
        <v>1181</v>
      </c>
      <c r="B15" s="1129">
        <v>1281122</v>
      </c>
      <c r="C15" s="1124">
        <f>1!E17</f>
        <v>1271481</v>
      </c>
      <c r="D15" s="670"/>
      <c r="E15" s="671">
        <f t="shared" si="0"/>
        <v>1271481</v>
      </c>
    </row>
    <row r="16" spans="1:5" ht="14.25">
      <c r="A16" s="1131" t="s">
        <v>1182</v>
      </c>
      <c r="B16" s="1129">
        <v>13184</v>
      </c>
      <c r="C16" s="1124">
        <f>1!E18</f>
        <v>53743</v>
      </c>
      <c r="D16" s="670"/>
      <c r="E16" s="671">
        <f t="shared" si="0"/>
        <v>53743</v>
      </c>
    </row>
    <row r="17" spans="1:5" ht="14.25">
      <c r="A17" s="1131" t="s">
        <v>1185</v>
      </c>
      <c r="B17" s="1129">
        <v>7568990</v>
      </c>
      <c r="C17" s="1124">
        <f>1!E19</f>
        <v>11754789</v>
      </c>
      <c r="D17" s="670">
        <f>1!E40</f>
        <v>-4222173</v>
      </c>
      <c r="E17" s="671">
        <f t="shared" si="0"/>
        <v>7532616</v>
      </c>
    </row>
    <row r="18" spans="1:5" ht="14.25">
      <c r="A18" s="1131" t="s">
        <v>1186</v>
      </c>
      <c r="B18" s="1129">
        <v>1689266</v>
      </c>
      <c r="C18" s="1124">
        <f>1!E20</f>
        <v>7600931</v>
      </c>
      <c r="D18" s="670">
        <f>1!E41</f>
        <v>-5477199</v>
      </c>
      <c r="E18" s="671">
        <f t="shared" si="0"/>
        <v>2123732</v>
      </c>
    </row>
    <row r="19" spans="1:5" ht="14.25">
      <c r="A19" s="1131" t="s">
        <v>1187</v>
      </c>
      <c r="B19" s="1129">
        <f>1!D21</f>
        <v>0</v>
      </c>
      <c r="C19" s="1124">
        <f>1!E21</f>
        <v>0</v>
      </c>
      <c r="D19" s="670"/>
      <c r="E19" s="671">
        <f t="shared" si="0"/>
        <v>0</v>
      </c>
    </row>
    <row r="20" spans="1:5" ht="14.25">
      <c r="A20" s="1131" t="s">
        <v>1188</v>
      </c>
      <c r="B20" s="1129">
        <f>1!D22</f>
        <v>0</v>
      </c>
      <c r="C20" s="1124">
        <f>1!E22</f>
        <v>0</v>
      </c>
      <c r="D20" s="670"/>
      <c r="E20" s="671">
        <f t="shared" si="0"/>
        <v>0</v>
      </c>
    </row>
    <row r="21" spans="1:5" ht="14.25">
      <c r="A21" s="1131" t="s">
        <v>1189</v>
      </c>
      <c r="B21" s="1129">
        <v>0</v>
      </c>
      <c r="C21" s="1124">
        <f>1!E23</f>
        <v>257445</v>
      </c>
      <c r="D21" s="670">
        <f>1!E44</f>
        <v>-257445</v>
      </c>
      <c r="E21" s="671">
        <f t="shared" si="0"/>
        <v>0</v>
      </c>
    </row>
    <row r="22" spans="1:5" ht="14.25">
      <c r="A22" s="1131" t="s">
        <v>1190</v>
      </c>
      <c r="B22" s="1129">
        <v>0</v>
      </c>
      <c r="C22" s="1124">
        <f>1!E24</f>
        <v>4284</v>
      </c>
      <c r="D22" s="670">
        <f>1!E45</f>
        <v>-4284</v>
      </c>
      <c r="E22" s="671">
        <f t="shared" si="0"/>
        <v>0</v>
      </c>
    </row>
    <row r="23" spans="1:5" ht="14.25">
      <c r="A23" s="1131" t="s">
        <v>1191</v>
      </c>
      <c r="B23" s="1129">
        <v>258871.3</v>
      </c>
      <c r="C23" s="1124">
        <f>1!E25</f>
        <v>821989</v>
      </c>
      <c r="D23" s="670"/>
      <c r="E23" s="671">
        <f t="shared" si="0"/>
        <v>821989</v>
      </c>
    </row>
    <row r="24" spans="1:5" ht="15" thickBot="1">
      <c r="A24" s="1133" t="s">
        <v>1192</v>
      </c>
      <c r="B24" s="1130">
        <v>6380.2</v>
      </c>
      <c r="C24" s="1125">
        <f>1!E26</f>
        <v>19324</v>
      </c>
      <c r="D24" s="672"/>
      <c r="E24" s="673">
        <f t="shared" si="0"/>
        <v>19324</v>
      </c>
    </row>
    <row r="26" spans="1:5" ht="14.25">
      <c r="A26" s="1116" t="s">
        <v>1171</v>
      </c>
      <c r="B26" s="1115">
        <f>B6+B14</f>
        <v>10909251.5</v>
      </c>
      <c r="C26" s="1115">
        <f>C6+C14</f>
        <v>22185348</v>
      </c>
      <c r="D26" s="1115">
        <f>D6+D14</f>
        <v>-10204740</v>
      </c>
      <c r="E26" s="1115">
        <f>E6+E14</f>
        <v>11980608</v>
      </c>
    </row>
    <row r="27" spans="1:5" ht="14.25">
      <c r="A27" s="1117" t="s">
        <v>1172</v>
      </c>
      <c r="B27" s="1118">
        <f>B26-SUM(B7:B13,B15:B24)</f>
        <v>0</v>
      </c>
      <c r="C27" s="1118">
        <f>C26-(1!E8+1!E16)</f>
        <v>0</v>
      </c>
      <c r="D27" s="1118">
        <f>D26-1!E34</f>
        <v>0</v>
      </c>
      <c r="E27" s="1118">
        <f>E26-(SUM(1!E8,1!E16)+1!E34)</f>
        <v>0</v>
      </c>
    </row>
    <row r="30" ht="14.25">
      <c r="C30" s="1115"/>
    </row>
    <row r="33" ht="14.25">
      <c r="C33" s="1115"/>
    </row>
    <row r="36" ht="14.25">
      <c r="C36" s="1115"/>
    </row>
    <row r="39" ht="14.25">
      <c r="C39" s="1115"/>
    </row>
  </sheetData>
  <sheetProtection/>
  <mergeCells count="2">
    <mergeCell ref="C3:E3"/>
    <mergeCell ref="A3:A5"/>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77"/>
  <sheetViews>
    <sheetView zoomScalePageLayoutView="0" workbookViewId="0" topLeftCell="A1">
      <pane ySplit="5" topLeftCell="A6" activePane="bottomLeft" state="frozen"/>
      <selection pane="topLeft" activeCell="A1" sqref="A1:E1"/>
      <selection pane="bottomLeft" activeCell="A1" sqref="A1:E1"/>
    </sheetView>
  </sheetViews>
  <sheetFormatPr defaultColWidth="9.140625" defaultRowHeight="15"/>
  <cols>
    <col min="1" max="1" width="60.421875" style="108" customWidth="1"/>
    <col min="2" max="2" width="16.7109375" style="138" customWidth="1"/>
    <col min="3" max="3" width="9.140625" style="138" customWidth="1"/>
    <col min="4" max="4" width="12.57421875" style="110" customWidth="1"/>
    <col min="5" max="5" width="15.140625" style="110" customWidth="1"/>
    <col min="6" max="16384" width="9.140625" style="22" customWidth="1"/>
  </cols>
  <sheetData>
    <row r="1" spans="1:5" ht="21">
      <c r="A1" s="1192" t="s">
        <v>784</v>
      </c>
      <c r="B1" s="1192"/>
      <c r="C1" s="1192"/>
      <c r="D1" s="1192"/>
      <c r="E1" s="1192"/>
    </row>
    <row r="2" spans="1:5" ht="12.75" customHeight="1" thickBot="1">
      <c r="A2" s="1193"/>
      <c r="B2" s="1193"/>
      <c r="C2" s="1193"/>
      <c r="D2" s="1193"/>
      <c r="E2" s="1193"/>
    </row>
    <row r="3" spans="1:5" ht="27.75" customHeight="1" thickBot="1">
      <c r="A3" s="1194" t="s">
        <v>691</v>
      </c>
      <c r="B3" s="1195"/>
      <c r="C3" s="1195"/>
      <c r="D3" s="1195"/>
      <c r="E3" s="1196"/>
    </row>
    <row r="4" spans="1:5" ht="15" customHeight="1" thickBot="1">
      <c r="A4" s="1179" t="s">
        <v>453</v>
      </c>
      <c r="B4" s="1180"/>
      <c r="C4" s="1180"/>
      <c r="D4" s="1180"/>
      <c r="E4" s="1181"/>
    </row>
    <row r="5" spans="1:5" s="119" customFormat="1" ht="42" thickBot="1">
      <c r="A5" s="114" t="s">
        <v>692</v>
      </c>
      <c r="B5" s="115" t="s">
        <v>580</v>
      </c>
      <c r="C5" s="116" t="s">
        <v>693</v>
      </c>
      <c r="D5" s="117" t="s">
        <v>781</v>
      </c>
      <c r="E5" s="118" t="s">
        <v>782</v>
      </c>
    </row>
    <row r="6" spans="1:5" s="119" customFormat="1" ht="13.5">
      <c r="A6" s="120" t="s">
        <v>333</v>
      </c>
      <c r="B6" s="1197"/>
      <c r="C6" s="1198"/>
      <c r="D6" s="121" t="s">
        <v>438</v>
      </c>
      <c r="E6" s="122" t="s">
        <v>439</v>
      </c>
    </row>
    <row r="7" spans="1:5" ht="13.5">
      <c r="A7" s="104" t="s">
        <v>694</v>
      </c>
      <c r="B7" s="123" t="s">
        <v>695</v>
      </c>
      <c r="C7" s="124" t="s">
        <v>2</v>
      </c>
      <c r="D7" s="663">
        <v>1887940.76775</v>
      </c>
      <c r="E7" s="664">
        <v>118383.56506</v>
      </c>
    </row>
    <row r="8" spans="1:5" ht="13.5">
      <c r="A8" s="92" t="s">
        <v>696</v>
      </c>
      <c r="B8" s="125" t="s">
        <v>697</v>
      </c>
      <c r="C8" s="126" t="s">
        <v>5</v>
      </c>
      <c r="D8" s="659">
        <v>800574.20036</v>
      </c>
      <c r="E8" s="660">
        <v>38231.8165</v>
      </c>
    </row>
    <row r="9" spans="1:5" ht="13.5">
      <c r="A9" s="92" t="s">
        <v>698</v>
      </c>
      <c r="B9" s="125">
        <v>504</v>
      </c>
      <c r="C9" s="126" t="s">
        <v>8</v>
      </c>
      <c r="D9" s="659">
        <v>2252</v>
      </c>
      <c r="E9" s="660">
        <v>13858.308089999999</v>
      </c>
    </row>
    <row r="10" spans="1:5" ht="13.5">
      <c r="A10" s="92" t="s">
        <v>699</v>
      </c>
      <c r="B10" s="125">
        <v>511</v>
      </c>
      <c r="C10" s="126" t="s">
        <v>11</v>
      </c>
      <c r="D10" s="659">
        <v>158425.76852</v>
      </c>
      <c r="E10" s="660">
        <v>20492.17437</v>
      </c>
    </row>
    <row r="11" spans="1:5" ht="13.5">
      <c r="A11" s="92" t="s">
        <v>700</v>
      </c>
      <c r="B11" s="125">
        <v>512</v>
      </c>
      <c r="C11" s="126" t="s">
        <v>14</v>
      </c>
      <c r="D11" s="659">
        <v>216061.84282</v>
      </c>
      <c r="E11" s="660">
        <v>1899.16861</v>
      </c>
    </row>
    <row r="12" spans="1:5" ht="13.5">
      <c r="A12" s="92" t="s">
        <v>701</v>
      </c>
      <c r="B12" s="125">
        <v>513</v>
      </c>
      <c r="C12" s="126" t="s">
        <v>17</v>
      </c>
      <c r="D12" s="659">
        <v>14356</v>
      </c>
      <c r="E12" s="660">
        <v>6760.57532</v>
      </c>
    </row>
    <row r="13" spans="1:5" ht="13.5">
      <c r="A13" s="92" t="s">
        <v>702</v>
      </c>
      <c r="B13" s="125">
        <v>518</v>
      </c>
      <c r="C13" s="126" t="s">
        <v>20</v>
      </c>
      <c r="D13" s="659">
        <v>696270.95605</v>
      </c>
      <c r="E13" s="660">
        <v>37141.52217</v>
      </c>
    </row>
    <row r="14" spans="1:5" ht="13.5">
      <c r="A14" s="92" t="s">
        <v>703</v>
      </c>
      <c r="B14" s="123" t="s">
        <v>704</v>
      </c>
      <c r="C14" s="126" t="s">
        <v>23</v>
      </c>
      <c r="D14" s="663">
        <v>-4830</v>
      </c>
      <c r="E14" s="665">
        <v>0</v>
      </c>
    </row>
    <row r="15" spans="1:5" ht="13.5">
      <c r="A15" s="92" t="s">
        <v>705</v>
      </c>
      <c r="B15" s="125">
        <v>56</v>
      </c>
      <c r="C15" s="126" t="s">
        <v>26</v>
      </c>
      <c r="D15" s="659">
        <v>-1848</v>
      </c>
      <c r="E15" s="660">
        <v>0</v>
      </c>
    </row>
    <row r="16" spans="1:5" ht="13.5">
      <c r="A16" s="92" t="s">
        <v>706</v>
      </c>
      <c r="B16" s="125">
        <v>571.572</v>
      </c>
      <c r="C16" s="126" t="s">
        <v>29</v>
      </c>
      <c r="D16" s="659">
        <v>-2571</v>
      </c>
      <c r="E16" s="660">
        <v>0</v>
      </c>
    </row>
    <row r="17" spans="1:5" ht="13.5">
      <c r="A17" s="92" t="s">
        <v>707</v>
      </c>
      <c r="B17" s="125">
        <v>573.574</v>
      </c>
      <c r="C17" s="126" t="s">
        <v>32</v>
      </c>
      <c r="D17" s="659">
        <v>-411</v>
      </c>
      <c r="E17" s="660">
        <v>0</v>
      </c>
    </row>
    <row r="18" spans="1:5" ht="13.5">
      <c r="A18" s="92" t="s">
        <v>708</v>
      </c>
      <c r="B18" s="125" t="s">
        <v>709</v>
      </c>
      <c r="C18" s="126" t="s">
        <v>34</v>
      </c>
      <c r="D18" s="657">
        <v>6084120.984700001</v>
      </c>
      <c r="E18" s="665">
        <v>66061.95300000001</v>
      </c>
    </row>
    <row r="19" spans="1:5" ht="13.5">
      <c r="A19" s="92" t="s">
        <v>710</v>
      </c>
      <c r="B19" s="125">
        <v>521</v>
      </c>
      <c r="C19" s="126" t="s">
        <v>37</v>
      </c>
      <c r="D19" s="659">
        <v>4495367.98</v>
      </c>
      <c r="E19" s="660">
        <v>51327.26</v>
      </c>
    </row>
    <row r="20" spans="1:5" ht="13.5">
      <c r="A20" s="92" t="s">
        <v>711</v>
      </c>
      <c r="B20" s="125">
        <v>524</v>
      </c>
      <c r="C20" s="126" t="s">
        <v>39</v>
      </c>
      <c r="D20" s="659">
        <v>1456846.203</v>
      </c>
      <c r="E20" s="660">
        <v>14436.487</v>
      </c>
    </row>
    <row r="21" spans="1:5" ht="13.5">
      <c r="A21" s="92" t="s">
        <v>712</v>
      </c>
      <c r="B21" s="125">
        <v>525</v>
      </c>
      <c r="C21" s="126" t="s">
        <v>42</v>
      </c>
      <c r="D21" s="659">
        <v>0</v>
      </c>
      <c r="E21" s="660">
        <v>0</v>
      </c>
    </row>
    <row r="22" spans="1:5" ht="13.5">
      <c r="A22" s="92" t="s">
        <v>713</v>
      </c>
      <c r="B22" s="125">
        <v>527</v>
      </c>
      <c r="C22" s="126" t="s">
        <v>44</v>
      </c>
      <c r="D22" s="659">
        <v>67059.9017</v>
      </c>
      <c r="E22" s="660">
        <v>166.176</v>
      </c>
    </row>
    <row r="23" spans="1:5" ht="13.5">
      <c r="A23" s="92" t="s">
        <v>714</v>
      </c>
      <c r="B23" s="125">
        <v>528</v>
      </c>
      <c r="C23" s="126" t="s">
        <v>47</v>
      </c>
      <c r="D23" s="659">
        <v>64846.9</v>
      </c>
      <c r="E23" s="660">
        <v>132.03</v>
      </c>
    </row>
    <row r="24" spans="1:5" ht="13.5">
      <c r="A24" s="92" t="s">
        <v>715</v>
      </c>
      <c r="B24" s="125" t="s">
        <v>716</v>
      </c>
      <c r="C24" s="126" t="s">
        <v>50</v>
      </c>
      <c r="D24" s="657">
        <v>1690.28075</v>
      </c>
      <c r="E24" s="665">
        <v>161.41243</v>
      </c>
    </row>
    <row r="25" spans="1:5" ht="13.5">
      <c r="A25" s="92" t="s">
        <v>717</v>
      </c>
      <c r="B25" s="125">
        <v>53</v>
      </c>
      <c r="C25" s="126" t="s">
        <v>53</v>
      </c>
      <c r="D25" s="659">
        <v>1690.28075</v>
      </c>
      <c r="E25" s="660">
        <v>161.41243</v>
      </c>
    </row>
    <row r="26" spans="1:5" ht="13.5">
      <c r="A26" s="92" t="s">
        <v>718</v>
      </c>
      <c r="B26" s="125" t="s">
        <v>719</v>
      </c>
      <c r="C26" s="126" t="s">
        <v>56</v>
      </c>
      <c r="D26" s="657">
        <v>1549255.66837</v>
      </c>
      <c r="E26" s="665">
        <v>15568.77679</v>
      </c>
    </row>
    <row r="27" spans="1:5" ht="13.5">
      <c r="A27" s="92" t="s">
        <v>720</v>
      </c>
      <c r="B27" s="125">
        <v>541.542</v>
      </c>
      <c r="C27" s="126" t="s">
        <v>58</v>
      </c>
      <c r="D27" s="659">
        <v>460.34</v>
      </c>
      <c r="E27" s="660">
        <v>141</v>
      </c>
    </row>
    <row r="28" spans="1:5" ht="13.5">
      <c r="A28" s="92" t="s">
        <v>721</v>
      </c>
      <c r="B28" s="125">
        <v>543</v>
      </c>
      <c r="C28" s="126" t="s">
        <v>60</v>
      </c>
      <c r="D28" s="659">
        <v>1610.36851</v>
      </c>
      <c r="E28" s="660">
        <v>7.00494</v>
      </c>
    </row>
    <row r="29" spans="1:5" ht="13.5">
      <c r="A29" s="92" t="s">
        <v>722</v>
      </c>
      <c r="B29" s="125">
        <v>544</v>
      </c>
      <c r="C29" s="126" t="s">
        <v>62</v>
      </c>
      <c r="D29" s="659">
        <v>0</v>
      </c>
      <c r="E29" s="660">
        <v>0</v>
      </c>
    </row>
    <row r="30" spans="1:5" ht="13.5">
      <c r="A30" s="92" t="s">
        <v>723</v>
      </c>
      <c r="B30" s="125">
        <v>545</v>
      </c>
      <c r="C30" s="126" t="s">
        <v>65</v>
      </c>
      <c r="D30" s="659">
        <v>16266.46133</v>
      </c>
      <c r="E30" s="660">
        <v>486.67035</v>
      </c>
    </row>
    <row r="31" spans="1:5" ht="13.5">
      <c r="A31" s="92" t="s">
        <v>724</v>
      </c>
      <c r="B31" s="125">
        <v>546</v>
      </c>
      <c r="C31" s="126" t="s">
        <v>67</v>
      </c>
      <c r="D31" s="659">
        <v>137</v>
      </c>
      <c r="E31" s="660">
        <v>570</v>
      </c>
    </row>
    <row r="32" spans="1:5" ht="13.5">
      <c r="A32" s="92" t="s">
        <v>725</v>
      </c>
      <c r="B32" s="125">
        <v>548</v>
      </c>
      <c r="C32" s="126" t="s">
        <v>69</v>
      </c>
      <c r="D32" s="659">
        <v>127</v>
      </c>
      <c r="E32" s="660">
        <v>84.25585</v>
      </c>
    </row>
    <row r="33" spans="1:5" ht="13.5">
      <c r="A33" s="92" t="s">
        <v>726</v>
      </c>
      <c r="B33" s="125">
        <v>549</v>
      </c>
      <c r="C33" s="126" t="s">
        <v>72</v>
      </c>
      <c r="D33" s="659">
        <v>1530654.49853</v>
      </c>
      <c r="E33" s="660">
        <v>14279.84565</v>
      </c>
    </row>
    <row r="34" spans="1:5" ht="12.75" customHeight="1">
      <c r="A34" s="92" t="s">
        <v>727</v>
      </c>
      <c r="B34" s="125" t="s">
        <v>728</v>
      </c>
      <c r="C34" s="126" t="s">
        <v>73</v>
      </c>
      <c r="D34" s="657">
        <v>809738.9497</v>
      </c>
      <c r="E34" s="665">
        <v>17003.70382</v>
      </c>
    </row>
    <row r="35" spans="1:5" ht="13.5">
      <c r="A35" s="92" t="s">
        <v>729</v>
      </c>
      <c r="B35" s="125">
        <v>551</v>
      </c>
      <c r="C35" s="126" t="s">
        <v>75</v>
      </c>
      <c r="D35" s="659">
        <v>785805.4827</v>
      </c>
      <c r="E35" s="660">
        <v>16620</v>
      </c>
    </row>
    <row r="36" spans="1:5" ht="12.75" customHeight="1">
      <c r="A36" s="92" t="s">
        <v>730</v>
      </c>
      <c r="B36" s="125">
        <v>552</v>
      </c>
      <c r="C36" s="126" t="s">
        <v>78</v>
      </c>
      <c r="D36" s="659">
        <v>19667</v>
      </c>
      <c r="E36" s="660">
        <v>23</v>
      </c>
    </row>
    <row r="37" spans="1:5" ht="13.5">
      <c r="A37" s="92" t="s">
        <v>731</v>
      </c>
      <c r="B37" s="125">
        <v>553</v>
      </c>
      <c r="C37" s="126" t="s">
        <v>81</v>
      </c>
      <c r="D37" s="659">
        <v>0</v>
      </c>
      <c r="E37" s="660">
        <v>0</v>
      </c>
    </row>
    <row r="38" spans="1:5" ht="13.5">
      <c r="A38" s="92" t="s">
        <v>732</v>
      </c>
      <c r="B38" s="125">
        <v>554</v>
      </c>
      <c r="C38" s="126" t="s">
        <v>84</v>
      </c>
      <c r="D38" s="659">
        <v>0</v>
      </c>
      <c r="E38" s="660">
        <v>361</v>
      </c>
    </row>
    <row r="39" spans="1:5" ht="13.5">
      <c r="A39" s="92" t="s">
        <v>733</v>
      </c>
      <c r="B39" s="125" t="s">
        <v>734</v>
      </c>
      <c r="C39" s="126" t="s">
        <v>86</v>
      </c>
      <c r="D39" s="659">
        <v>4266.467000000001</v>
      </c>
      <c r="E39" s="660">
        <v>-0.29617999999999256</v>
      </c>
    </row>
    <row r="40" spans="1:5" ht="13.5">
      <c r="A40" s="92" t="s">
        <v>334</v>
      </c>
      <c r="B40" s="125" t="s">
        <v>735</v>
      </c>
      <c r="C40" s="126" t="s">
        <v>88</v>
      </c>
      <c r="D40" s="657">
        <v>0</v>
      </c>
      <c r="E40" s="665">
        <v>0</v>
      </c>
    </row>
    <row r="41" spans="1:5" ht="13.5">
      <c r="A41" s="92" t="s">
        <v>736</v>
      </c>
      <c r="B41" s="125">
        <v>581</v>
      </c>
      <c r="C41" s="126" t="s">
        <v>91</v>
      </c>
      <c r="D41" s="659">
        <v>0</v>
      </c>
      <c r="E41" s="660">
        <v>0</v>
      </c>
    </row>
    <row r="42" spans="1:5" ht="13.5">
      <c r="A42" s="92" t="s">
        <v>335</v>
      </c>
      <c r="B42" s="125" t="s">
        <v>737</v>
      </c>
      <c r="C42" s="126" t="s">
        <v>93</v>
      </c>
      <c r="D42" s="657">
        <v>26562</v>
      </c>
      <c r="E42" s="665">
        <v>7108</v>
      </c>
    </row>
    <row r="43" spans="1:5" ht="14.25" customHeight="1">
      <c r="A43" s="92" t="s">
        <v>738</v>
      </c>
      <c r="B43" s="125">
        <v>59</v>
      </c>
      <c r="C43" s="126" t="s">
        <v>96</v>
      </c>
      <c r="D43" s="659">
        <v>26562</v>
      </c>
      <c r="E43" s="660">
        <v>7108</v>
      </c>
    </row>
    <row r="44" spans="1:5" ht="27.75" thickBot="1">
      <c r="A44" s="136" t="s">
        <v>336</v>
      </c>
      <c r="B44" s="127" t="s">
        <v>783</v>
      </c>
      <c r="C44" s="126" t="s">
        <v>99</v>
      </c>
      <c r="D44" s="755">
        <v>10354478.65127</v>
      </c>
      <c r="E44" s="756">
        <v>224287.4111</v>
      </c>
    </row>
    <row r="45" spans="1:5" ht="12.75" customHeight="1" thickBot="1">
      <c r="A45" s="1199" t="s">
        <v>337</v>
      </c>
      <c r="B45" s="1200"/>
      <c r="C45" s="1200"/>
      <c r="D45" s="1200"/>
      <c r="E45" s="1201"/>
    </row>
    <row r="46" spans="1:5" ht="12.75" customHeight="1">
      <c r="A46" s="104" t="s">
        <v>739</v>
      </c>
      <c r="B46" s="128" t="s">
        <v>776</v>
      </c>
      <c r="C46" s="126" t="s">
        <v>103</v>
      </c>
      <c r="D46" s="657">
        <v>7637957.285</v>
      </c>
      <c r="E46" s="658">
        <v>0</v>
      </c>
    </row>
    <row r="47" spans="1:5" ht="12.75" customHeight="1">
      <c r="A47" s="92" t="s">
        <v>740</v>
      </c>
      <c r="B47" s="129">
        <v>691</v>
      </c>
      <c r="C47" s="126" t="s">
        <v>105</v>
      </c>
      <c r="D47" s="659">
        <v>7637957.285</v>
      </c>
      <c r="E47" s="660">
        <v>0</v>
      </c>
    </row>
    <row r="48" spans="1:5" ht="12.75" customHeight="1">
      <c r="A48" s="92" t="s">
        <v>741</v>
      </c>
      <c r="B48" s="128" t="s">
        <v>742</v>
      </c>
      <c r="C48" s="126" t="s">
        <v>107</v>
      </c>
      <c r="D48" s="657">
        <v>669</v>
      </c>
      <c r="E48" s="661">
        <v>0</v>
      </c>
    </row>
    <row r="49" spans="1:5" ht="12.75" customHeight="1">
      <c r="A49" s="92" t="s">
        <v>743</v>
      </c>
      <c r="B49" s="129">
        <v>681</v>
      </c>
      <c r="C49" s="126" t="s">
        <v>110</v>
      </c>
      <c r="D49" s="662">
        <v>0</v>
      </c>
      <c r="E49" s="660">
        <v>0</v>
      </c>
    </row>
    <row r="50" spans="1:5" ht="12.75" customHeight="1">
      <c r="A50" s="92" t="s">
        <v>744</v>
      </c>
      <c r="B50" s="129">
        <v>682</v>
      </c>
      <c r="C50" s="126" t="s">
        <v>113</v>
      </c>
      <c r="D50" s="659">
        <v>669</v>
      </c>
      <c r="E50" s="660">
        <v>0</v>
      </c>
    </row>
    <row r="51" spans="1:5" ht="12.75" customHeight="1">
      <c r="A51" s="92" t="s">
        <v>745</v>
      </c>
      <c r="B51" s="129">
        <v>684</v>
      </c>
      <c r="C51" s="126" t="s">
        <v>116</v>
      </c>
      <c r="D51" s="662">
        <v>0</v>
      </c>
      <c r="E51" s="660">
        <v>0</v>
      </c>
    </row>
    <row r="52" spans="1:5" ht="13.5">
      <c r="A52" s="92" t="s">
        <v>746</v>
      </c>
      <c r="B52" s="130" t="s">
        <v>747</v>
      </c>
      <c r="C52" s="126" t="s">
        <v>119</v>
      </c>
      <c r="D52" s="657">
        <v>1299188.61283</v>
      </c>
      <c r="E52" s="661">
        <v>241670.5493</v>
      </c>
    </row>
    <row r="53" spans="1:5" ht="13.5">
      <c r="A53" s="92" t="s">
        <v>748</v>
      </c>
      <c r="B53" s="128" t="s">
        <v>749</v>
      </c>
      <c r="C53" s="126" t="s">
        <v>122</v>
      </c>
      <c r="D53" s="657">
        <v>1335051.62463</v>
      </c>
      <c r="E53" s="661">
        <v>25196.18402</v>
      </c>
    </row>
    <row r="54" spans="1:5" ht="13.5">
      <c r="A54" s="92" t="s">
        <v>750</v>
      </c>
      <c r="B54" s="130">
        <v>641.642</v>
      </c>
      <c r="C54" s="126" t="s">
        <v>124</v>
      </c>
      <c r="D54" s="659">
        <v>205.32342000000006</v>
      </c>
      <c r="E54" s="660">
        <v>-991</v>
      </c>
    </row>
    <row r="55" spans="1:5" ht="13.5">
      <c r="A55" s="92" t="s">
        <v>751</v>
      </c>
      <c r="B55" s="131">
        <v>643</v>
      </c>
      <c r="C55" s="126" t="s">
        <v>127</v>
      </c>
      <c r="D55" s="659">
        <v>-0.23399999999999999</v>
      </c>
      <c r="E55" s="660">
        <v>0</v>
      </c>
    </row>
    <row r="56" spans="1:5" ht="13.5">
      <c r="A56" s="92" t="s">
        <v>752</v>
      </c>
      <c r="B56" s="129">
        <v>644</v>
      </c>
      <c r="C56" s="126" t="s">
        <v>130</v>
      </c>
      <c r="D56" s="659">
        <v>3266.91064</v>
      </c>
      <c r="E56" s="660">
        <v>0</v>
      </c>
    </row>
    <row r="57" spans="1:5" ht="13.5">
      <c r="A57" s="92" t="s">
        <v>753</v>
      </c>
      <c r="B57" s="129">
        <v>645</v>
      </c>
      <c r="C57" s="126" t="s">
        <v>133</v>
      </c>
      <c r="D57" s="659">
        <v>20956.99925</v>
      </c>
      <c r="E57" s="660">
        <v>144.19162</v>
      </c>
    </row>
    <row r="58" spans="1:5" ht="13.5">
      <c r="A58" s="92" t="s">
        <v>754</v>
      </c>
      <c r="B58" s="129">
        <v>648</v>
      </c>
      <c r="C58" s="126" t="s">
        <v>135</v>
      </c>
      <c r="D58" s="659">
        <v>319209.9</v>
      </c>
      <c r="E58" s="660">
        <v>30400.03</v>
      </c>
    </row>
    <row r="59" spans="1:5" ht="13.5">
      <c r="A59" s="92" t="s">
        <v>755</v>
      </c>
      <c r="B59" s="129">
        <v>649</v>
      </c>
      <c r="C59" s="126" t="s">
        <v>138</v>
      </c>
      <c r="D59" s="659">
        <v>991412.72532</v>
      </c>
      <c r="E59" s="660">
        <v>-4357.0376</v>
      </c>
    </row>
    <row r="60" spans="1:5" ht="13.5">
      <c r="A60" s="92" t="s">
        <v>756</v>
      </c>
      <c r="B60" s="128" t="s">
        <v>757</v>
      </c>
      <c r="C60" s="126" t="s">
        <v>141</v>
      </c>
      <c r="D60" s="657">
        <v>195408.492</v>
      </c>
      <c r="E60" s="661">
        <v>447.34711</v>
      </c>
    </row>
    <row r="61" spans="1:5" ht="13.5">
      <c r="A61" s="92" t="s">
        <v>758</v>
      </c>
      <c r="B61" s="129">
        <v>652</v>
      </c>
      <c r="C61" s="126" t="s">
        <v>144</v>
      </c>
      <c r="D61" s="659">
        <v>195355.492</v>
      </c>
      <c r="E61" s="660">
        <v>0.3471100000000007</v>
      </c>
    </row>
    <row r="62" spans="1:5" ht="13.5">
      <c r="A62" s="92" t="s">
        <v>759</v>
      </c>
      <c r="B62" s="129">
        <v>653</v>
      </c>
      <c r="C62" s="126" t="s">
        <v>146</v>
      </c>
      <c r="D62" s="659">
        <v>0</v>
      </c>
      <c r="E62" s="660">
        <v>0</v>
      </c>
    </row>
    <row r="63" spans="1:5" ht="13.5">
      <c r="A63" s="92" t="s">
        <v>760</v>
      </c>
      <c r="B63" s="129">
        <v>654</v>
      </c>
      <c r="C63" s="126" t="s">
        <v>149</v>
      </c>
      <c r="D63" s="659">
        <v>53</v>
      </c>
      <c r="E63" s="660">
        <v>447</v>
      </c>
    </row>
    <row r="64" spans="1:5" ht="13.5">
      <c r="A64" s="92" t="s">
        <v>761</v>
      </c>
      <c r="B64" s="129">
        <v>655</v>
      </c>
      <c r="C64" s="126" t="s">
        <v>152</v>
      </c>
      <c r="D64" s="659">
        <v>0</v>
      </c>
      <c r="E64" s="660">
        <v>0</v>
      </c>
    </row>
    <row r="65" spans="1:5" ht="13.5">
      <c r="A65" s="92" t="s">
        <v>762</v>
      </c>
      <c r="B65" s="129">
        <v>657</v>
      </c>
      <c r="C65" s="126" t="s">
        <v>154</v>
      </c>
      <c r="D65" s="659">
        <v>0</v>
      </c>
      <c r="E65" s="660">
        <v>0</v>
      </c>
    </row>
    <row r="66" spans="1:5" ht="15" customHeight="1" thickBot="1">
      <c r="A66" s="136" t="s">
        <v>338</v>
      </c>
      <c r="B66" s="127" t="s">
        <v>763</v>
      </c>
      <c r="C66" s="132" t="s">
        <v>157</v>
      </c>
      <c r="D66" s="755">
        <v>10468275.014460001</v>
      </c>
      <c r="E66" s="756">
        <v>267314.08043</v>
      </c>
    </row>
    <row r="67" spans="1:5" ht="13.5">
      <c r="A67" s="89" t="s">
        <v>339</v>
      </c>
      <c r="B67" s="128" t="s">
        <v>778</v>
      </c>
      <c r="C67" s="124" t="s">
        <v>160</v>
      </c>
      <c r="D67" s="757">
        <v>140358.36319000088</v>
      </c>
      <c r="E67" s="758">
        <v>50134.669329999975</v>
      </c>
    </row>
    <row r="68" spans="1:5" ht="13.5">
      <c r="A68" s="133" t="s">
        <v>340</v>
      </c>
      <c r="B68" s="128" t="s">
        <v>777</v>
      </c>
      <c r="C68" s="126" t="s">
        <v>163</v>
      </c>
      <c r="D68" s="759">
        <v>113796.36319000088</v>
      </c>
      <c r="E68" s="760">
        <v>43026.669329999975</v>
      </c>
    </row>
    <row r="69" spans="1:5" ht="13.5">
      <c r="A69" s="89"/>
      <c r="B69" s="134"/>
      <c r="C69" s="126"/>
      <c r="D69" s="1186" t="s">
        <v>780</v>
      </c>
      <c r="E69" s="1187"/>
    </row>
    <row r="70" spans="1:5" ht="13.5">
      <c r="A70" s="89" t="s">
        <v>764</v>
      </c>
      <c r="B70" s="135" t="s">
        <v>765</v>
      </c>
      <c r="C70" s="126" t="s">
        <v>166</v>
      </c>
      <c r="D70" s="1188">
        <f>+D67+E67</f>
        <v>190493.03252000085</v>
      </c>
      <c r="E70" s="1189"/>
    </row>
    <row r="71" spans="1:5" ht="14.25" thickBot="1">
      <c r="A71" s="136" t="s">
        <v>766</v>
      </c>
      <c r="B71" s="106" t="s">
        <v>767</v>
      </c>
      <c r="C71" s="132" t="s">
        <v>168</v>
      </c>
      <c r="D71" s="1190">
        <f>+D68+E68</f>
        <v>156823.03252000085</v>
      </c>
      <c r="E71" s="1191"/>
    </row>
    <row r="72" spans="1:3" ht="12.75" customHeight="1">
      <c r="A72" s="137"/>
      <c r="B72" s="112"/>
      <c r="C72" s="112"/>
    </row>
    <row r="73" spans="1:3" ht="12.75" customHeight="1">
      <c r="A73" s="108" t="s">
        <v>479</v>
      </c>
      <c r="B73" s="112"/>
      <c r="C73" s="112"/>
    </row>
    <row r="74" spans="1:3" ht="12.75" customHeight="1">
      <c r="A74" s="22" t="s">
        <v>768</v>
      </c>
      <c r="B74" s="112"/>
      <c r="C74" s="112"/>
    </row>
    <row r="75" spans="1:3" ht="13.5">
      <c r="A75" s="22" t="s">
        <v>769</v>
      </c>
      <c r="B75" s="113"/>
      <c r="C75" s="113"/>
    </row>
    <row r="76" spans="1:3" ht="13.5">
      <c r="A76" s="22" t="s">
        <v>689</v>
      </c>
      <c r="B76" s="113"/>
      <c r="C76" s="113"/>
    </row>
    <row r="77" ht="13.5">
      <c r="A77" s="22" t="s">
        <v>690</v>
      </c>
    </row>
  </sheetData>
  <sheetProtection/>
  <mergeCells count="9">
    <mergeCell ref="D69:E69"/>
    <mergeCell ref="D70:E70"/>
    <mergeCell ref="D71:E71"/>
    <mergeCell ref="A1:E1"/>
    <mergeCell ref="A2:E2"/>
    <mergeCell ref="A3:E3"/>
    <mergeCell ref="A4:E4"/>
    <mergeCell ref="B6:C6"/>
    <mergeCell ref="A45:E45"/>
  </mergeCells>
  <printOptions horizontalCentered="1" verticalCentered="1"/>
  <pageMargins left="0.7086614173228347" right="0" top="0.1968503937007874" bottom="0.1968503937007874" header="0.5118110236220472" footer="0.5118110236220472"/>
  <pageSetup fitToHeight="1" fitToWidth="1" horizontalDpi="600" verticalDpi="600" orientation="portrait" paperSize="9" scale="73" r:id="rId1"/>
  <rowBreaks count="1" manualBreakCount="1">
    <brk id="44" max="255"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E77"/>
  <sheetViews>
    <sheetView zoomScalePageLayoutView="0" workbookViewId="0" topLeftCell="A1">
      <pane ySplit="5" topLeftCell="A6" activePane="bottomLeft" state="frozen"/>
      <selection pane="topLeft" activeCell="A1" sqref="A1:E1"/>
      <selection pane="bottomLeft" activeCell="A1" sqref="A1:E1"/>
    </sheetView>
  </sheetViews>
  <sheetFormatPr defaultColWidth="9.140625" defaultRowHeight="15"/>
  <cols>
    <col min="1" max="1" width="60.421875" style="108" customWidth="1"/>
    <col min="2" max="2" width="16.7109375" style="138" customWidth="1"/>
    <col min="3" max="3" width="9.140625" style="138" customWidth="1"/>
    <col min="4" max="4" width="12.57421875" style="110" customWidth="1"/>
    <col min="5" max="5" width="15.140625" style="110" customWidth="1"/>
    <col min="6" max="16384" width="9.140625" style="22" customWidth="1"/>
  </cols>
  <sheetData>
    <row r="1" spans="1:5" ht="21">
      <c r="A1" s="1192" t="s">
        <v>785</v>
      </c>
      <c r="B1" s="1192"/>
      <c r="C1" s="1192"/>
      <c r="D1" s="1192"/>
      <c r="E1" s="1192"/>
    </row>
    <row r="2" spans="1:5" ht="12.75" customHeight="1" thickBot="1">
      <c r="A2" s="1193"/>
      <c r="B2" s="1193"/>
      <c r="C2" s="1193"/>
      <c r="D2" s="1193"/>
      <c r="E2" s="1193"/>
    </row>
    <row r="3" spans="1:5" ht="27.75" customHeight="1" thickBot="1">
      <c r="A3" s="1194" t="s">
        <v>691</v>
      </c>
      <c r="B3" s="1195"/>
      <c r="C3" s="1195"/>
      <c r="D3" s="1195"/>
      <c r="E3" s="1196"/>
    </row>
    <row r="4" spans="1:5" ht="15" customHeight="1" thickBot="1">
      <c r="A4" s="1179" t="s">
        <v>453</v>
      </c>
      <c r="B4" s="1180"/>
      <c r="C4" s="1180"/>
      <c r="D4" s="1180"/>
      <c r="E4" s="1181"/>
    </row>
    <row r="5" spans="1:5" s="119" customFormat="1" ht="42" thickBot="1">
      <c r="A5" s="114" t="s">
        <v>692</v>
      </c>
      <c r="B5" s="115" t="s">
        <v>580</v>
      </c>
      <c r="C5" s="116" t="s">
        <v>693</v>
      </c>
      <c r="D5" s="117" t="s">
        <v>781</v>
      </c>
      <c r="E5" s="118" t="s">
        <v>782</v>
      </c>
    </row>
    <row r="6" spans="1:5" s="119" customFormat="1" ht="13.5">
      <c r="A6" s="120" t="s">
        <v>333</v>
      </c>
      <c r="B6" s="1197"/>
      <c r="C6" s="1198"/>
      <c r="D6" s="121" t="s">
        <v>438</v>
      </c>
      <c r="E6" s="122" t="s">
        <v>439</v>
      </c>
    </row>
    <row r="7" spans="1:5" ht="13.5">
      <c r="A7" s="104" t="s">
        <v>694</v>
      </c>
      <c r="B7" s="123" t="s">
        <v>695</v>
      </c>
      <c r="C7" s="124" t="s">
        <v>2</v>
      </c>
      <c r="D7" s="663">
        <v>217988.23225</v>
      </c>
      <c r="E7" s="664">
        <v>65993.43493999999</v>
      </c>
    </row>
    <row r="8" spans="1:5" ht="13.5">
      <c r="A8" s="92" t="s">
        <v>696</v>
      </c>
      <c r="B8" s="125" t="s">
        <v>697</v>
      </c>
      <c r="C8" s="126" t="s">
        <v>5</v>
      </c>
      <c r="D8" s="659">
        <v>108589.79964</v>
      </c>
      <c r="E8" s="660">
        <v>40855.1835</v>
      </c>
    </row>
    <row r="9" spans="1:5" ht="13.5">
      <c r="A9" s="92" t="s">
        <v>698</v>
      </c>
      <c r="B9" s="125">
        <v>504</v>
      </c>
      <c r="C9" s="126" t="s">
        <v>8</v>
      </c>
      <c r="D9" s="659">
        <v>0</v>
      </c>
      <c r="E9" s="660">
        <v>5958.6919100000005</v>
      </c>
    </row>
    <row r="10" spans="1:5" ht="13.5">
      <c r="A10" s="92" t="s">
        <v>699</v>
      </c>
      <c r="B10" s="125">
        <v>511</v>
      </c>
      <c r="C10" s="126" t="s">
        <v>11</v>
      </c>
      <c r="D10" s="659">
        <v>85816.23147999999</v>
      </c>
      <c r="E10" s="660">
        <v>9002.82563</v>
      </c>
    </row>
    <row r="11" spans="1:5" ht="13.5">
      <c r="A11" s="92" t="s">
        <v>700</v>
      </c>
      <c r="B11" s="125">
        <v>512</v>
      </c>
      <c r="C11" s="126" t="s">
        <v>14</v>
      </c>
      <c r="D11" s="659">
        <v>135.15718</v>
      </c>
      <c r="E11" s="660">
        <v>42.83139</v>
      </c>
    </row>
    <row r="12" spans="1:5" ht="13.5">
      <c r="A12" s="92" t="s">
        <v>701</v>
      </c>
      <c r="B12" s="125">
        <v>513</v>
      </c>
      <c r="C12" s="126" t="s">
        <v>17</v>
      </c>
      <c r="D12" s="659">
        <v>0</v>
      </c>
      <c r="E12" s="660">
        <v>67.42468</v>
      </c>
    </row>
    <row r="13" spans="1:5" ht="13.5">
      <c r="A13" s="92" t="s">
        <v>702</v>
      </c>
      <c r="B13" s="125">
        <v>518</v>
      </c>
      <c r="C13" s="126" t="s">
        <v>20</v>
      </c>
      <c r="D13" s="659">
        <v>23447.04395</v>
      </c>
      <c r="E13" s="660">
        <v>10066.47783</v>
      </c>
    </row>
    <row r="14" spans="1:5" ht="13.5">
      <c r="A14" s="92" t="s">
        <v>703</v>
      </c>
      <c r="B14" s="123" t="s">
        <v>704</v>
      </c>
      <c r="C14" s="126" t="s">
        <v>23</v>
      </c>
      <c r="D14" s="663">
        <v>0</v>
      </c>
      <c r="E14" s="665">
        <v>0</v>
      </c>
    </row>
    <row r="15" spans="1:5" ht="13.5">
      <c r="A15" s="92" t="s">
        <v>705</v>
      </c>
      <c r="B15" s="125">
        <v>56</v>
      </c>
      <c r="C15" s="126" t="s">
        <v>26</v>
      </c>
      <c r="D15" s="659">
        <v>0</v>
      </c>
      <c r="E15" s="660">
        <v>0</v>
      </c>
    </row>
    <row r="16" spans="1:5" ht="13.5">
      <c r="A16" s="92" t="s">
        <v>706</v>
      </c>
      <c r="B16" s="125">
        <v>571.572</v>
      </c>
      <c r="C16" s="126" t="s">
        <v>29</v>
      </c>
      <c r="D16" s="659">
        <v>0</v>
      </c>
      <c r="E16" s="660">
        <v>0</v>
      </c>
    </row>
    <row r="17" spans="1:5" ht="13.5">
      <c r="A17" s="92" t="s">
        <v>707</v>
      </c>
      <c r="B17" s="125">
        <v>573.574</v>
      </c>
      <c r="C17" s="126" t="s">
        <v>32</v>
      </c>
      <c r="D17" s="659">
        <v>0</v>
      </c>
      <c r="E17" s="660">
        <v>0</v>
      </c>
    </row>
    <row r="18" spans="1:5" ht="13.5">
      <c r="A18" s="92" t="s">
        <v>708</v>
      </c>
      <c r="B18" s="125" t="s">
        <v>709</v>
      </c>
      <c r="C18" s="126" t="s">
        <v>34</v>
      </c>
      <c r="D18" s="657">
        <v>164350.01530000003</v>
      </c>
      <c r="E18" s="665">
        <v>31770.047</v>
      </c>
    </row>
    <row r="19" spans="1:5" ht="13.5">
      <c r="A19" s="92" t="s">
        <v>710</v>
      </c>
      <c r="B19" s="125">
        <v>521</v>
      </c>
      <c r="C19" s="126" t="s">
        <v>37</v>
      </c>
      <c r="D19" s="659">
        <v>118286.02</v>
      </c>
      <c r="E19" s="660">
        <v>23524.739999999998</v>
      </c>
    </row>
    <row r="20" spans="1:5" ht="13.5">
      <c r="A20" s="92" t="s">
        <v>711</v>
      </c>
      <c r="B20" s="125">
        <v>524</v>
      </c>
      <c r="C20" s="126" t="s">
        <v>39</v>
      </c>
      <c r="D20" s="659">
        <v>39699.797</v>
      </c>
      <c r="E20" s="660">
        <v>7821.513000000001</v>
      </c>
    </row>
    <row r="21" spans="1:5" ht="13.5">
      <c r="A21" s="92" t="s">
        <v>712</v>
      </c>
      <c r="B21" s="125">
        <v>525</v>
      </c>
      <c r="C21" s="126" t="s">
        <v>42</v>
      </c>
      <c r="D21" s="659">
        <v>0</v>
      </c>
      <c r="E21" s="660">
        <v>0</v>
      </c>
    </row>
    <row r="22" spans="1:5" ht="13.5">
      <c r="A22" s="92" t="s">
        <v>713</v>
      </c>
      <c r="B22" s="125">
        <v>527</v>
      </c>
      <c r="C22" s="126" t="s">
        <v>44</v>
      </c>
      <c r="D22" s="659">
        <v>4267.0983</v>
      </c>
      <c r="E22" s="660">
        <v>200.824</v>
      </c>
    </row>
    <row r="23" spans="1:5" ht="13.5">
      <c r="A23" s="92" t="s">
        <v>714</v>
      </c>
      <c r="B23" s="125">
        <v>528</v>
      </c>
      <c r="C23" s="126" t="s">
        <v>47</v>
      </c>
      <c r="D23" s="659">
        <v>2097.1</v>
      </c>
      <c r="E23" s="660">
        <v>222.97</v>
      </c>
    </row>
    <row r="24" spans="1:5" ht="13.5">
      <c r="A24" s="92" t="s">
        <v>715</v>
      </c>
      <c r="B24" s="125" t="s">
        <v>716</v>
      </c>
      <c r="C24" s="126" t="s">
        <v>50</v>
      </c>
      <c r="D24" s="657">
        <v>23.71925</v>
      </c>
      <c r="E24" s="665">
        <v>85.58757</v>
      </c>
    </row>
    <row r="25" spans="1:5" ht="13.5">
      <c r="A25" s="92" t="s">
        <v>717</v>
      </c>
      <c r="B25" s="125">
        <v>53</v>
      </c>
      <c r="C25" s="126" t="s">
        <v>53</v>
      </c>
      <c r="D25" s="659">
        <v>23.71925</v>
      </c>
      <c r="E25" s="660">
        <v>85.58757</v>
      </c>
    </row>
    <row r="26" spans="1:5" ht="13.5">
      <c r="A26" s="92" t="s">
        <v>718</v>
      </c>
      <c r="B26" s="125" t="s">
        <v>719</v>
      </c>
      <c r="C26" s="126" t="s">
        <v>56</v>
      </c>
      <c r="D26" s="657">
        <v>4827.33163</v>
      </c>
      <c r="E26" s="665">
        <v>2519.2232099999997</v>
      </c>
    </row>
    <row r="27" spans="1:5" ht="13.5">
      <c r="A27" s="92" t="s">
        <v>720</v>
      </c>
      <c r="B27" s="125">
        <v>541.542</v>
      </c>
      <c r="C27" s="126" t="s">
        <v>58</v>
      </c>
      <c r="D27" s="659">
        <v>1.66</v>
      </c>
      <c r="E27" s="660">
        <v>0</v>
      </c>
    </row>
    <row r="28" spans="1:5" ht="13.5">
      <c r="A28" s="92" t="s">
        <v>721</v>
      </c>
      <c r="B28" s="125">
        <v>543</v>
      </c>
      <c r="C28" s="126" t="s">
        <v>60</v>
      </c>
      <c r="D28" s="659">
        <v>7.63149</v>
      </c>
      <c r="E28" s="660">
        <v>5.99506</v>
      </c>
    </row>
    <row r="29" spans="1:5" ht="13.5">
      <c r="A29" s="92" t="s">
        <v>722</v>
      </c>
      <c r="B29" s="125">
        <v>544</v>
      </c>
      <c r="C29" s="126" t="s">
        <v>62</v>
      </c>
      <c r="D29" s="659">
        <v>0</v>
      </c>
      <c r="E29" s="660">
        <v>0</v>
      </c>
    </row>
    <row r="30" spans="1:5" ht="13.5">
      <c r="A30" s="92" t="s">
        <v>723</v>
      </c>
      <c r="B30" s="125">
        <v>545</v>
      </c>
      <c r="C30" s="126" t="s">
        <v>65</v>
      </c>
      <c r="D30" s="659">
        <v>0.53867</v>
      </c>
      <c r="E30" s="660">
        <v>6.32965</v>
      </c>
    </row>
    <row r="31" spans="1:5" ht="13.5">
      <c r="A31" s="92" t="s">
        <v>724</v>
      </c>
      <c r="B31" s="125">
        <v>546</v>
      </c>
      <c r="C31" s="126" t="s">
        <v>67</v>
      </c>
      <c r="D31" s="659">
        <v>0</v>
      </c>
      <c r="E31" s="660">
        <v>0</v>
      </c>
    </row>
    <row r="32" spans="1:5" ht="13.5">
      <c r="A32" s="92" t="s">
        <v>725</v>
      </c>
      <c r="B32" s="125">
        <v>548</v>
      </c>
      <c r="C32" s="126" t="s">
        <v>69</v>
      </c>
      <c r="D32" s="659">
        <v>0</v>
      </c>
      <c r="E32" s="660">
        <v>30.74415</v>
      </c>
    </row>
    <row r="33" spans="1:5" ht="13.5">
      <c r="A33" s="92" t="s">
        <v>726</v>
      </c>
      <c r="B33" s="125">
        <v>549</v>
      </c>
      <c r="C33" s="126" t="s">
        <v>72</v>
      </c>
      <c r="D33" s="659">
        <v>4817.501469999999</v>
      </c>
      <c r="E33" s="660">
        <v>2476.15435</v>
      </c>
    </row>
    <row r="34" spans="1:5" ht="12.75" customHeight="1">
      <c r="A34" s="92" t="s">
        <v>727</v>
      </c>
      <c r="B34" s="125" t="s">
        <v>728</v>
      </c>
      <c r="C34" s="126" t="s">
        <v>73</v>
      </c>
      <c r="D34" s="657">
        <v>53580.05029999999</v>
      </c>
      <c r="E34" s="665">
        <v>-238.70382</v>
      </c>
    </row>
    <row r="35" spans="1:5" ht="13.5">
      <c r="A35" s="92" t="s">
        <v>729</v>
      </c>
      <c r="B35" s="125">
        <v>551</v>
      </c>
      <c r="C35" s="126" t="s">
        <v>75</v>
      </c>
      <c r="D35" s="659">
        <v>43454.51729999999</v>
      </c>
      <c r="E35" s="660">
        <v>0</v>
      </c>
    </row>
    <row r="36" spans="1:5" ht="12.75" customHeight="1">
      <c r="A36" s="92" t="s">
        <v>730</v>
      </c>
      <c r="B36" s="125">
        <v>552</v>
      </c>
      <c r="C36" s="126" t="s">
        <v>78</v>
      </c>
      <c r="D36" s="659">
        <v>0</v>
      </c>
      <c r="E36" s="660">
        <v>0</v>
      </c>
    </row>
    <row r="37" spans="1:5" ht="13.5">
      <c r="A37" s="92" t="s">
        <v>731</v>
      </c>
      <c r="B37" s="125">
        <v>553</v>
      </c>
      <c r="C37" s="126" t="s">
        <v>81</v>
      </c>
      <c r="D37" s="659">
        <v>0</v>
      </c>
      <c r="E37" s="660">
        <v>0</v>
      </c>
    </row>
    <row r="38" spans="1:5" ht="13.5">
      <c r="A38" s="92" t="s">
        <v>732</v>
      </c>
      <c r="B38" s="125">
        <v>554</v>
      </c>
      <c r="C38" s="126" t="s">
        <v>84</v>
      </c>
      <c r="D38" s="659">
        <v>0</v>
      </c>
      <c r="E38" s="660">
        <v>0</v>
      </c>
    </row>
    <row r="39" spans="1:5" ht="13.5">
      <c r="A39" s="92" t="s">
        <v>733</v>
      </c>
      <c r="B39" s="125" t="s">
        <v>734</v>
      </c>
      <c r="C39" s="126" t="s">
        <v>86</v>
      </c>
      <c r="D39" s="659">
        <v>10125.533</v>
      </c>
      <c r="E39" s="660">
        <v>-238.70382</v>
      </c>
    </row>
    <row r="40" spans="1:5" ht="13.5">
      <c r="A40" s="92" t="s">
        <v>334</v>
      </c>
      <c r="B40" s="125" t="s">
        <v>735</v>
      </c>
      <c r="C40" s="126" t="s">
        <v>88</v>
      </c>
      <c r="D40" s="657">
        <v>0</v>
      </c>
      <c r="E40" s="665">
        <v>0</v>
      </c>
    </row>
    <row r="41" spans="1:5" ht="13.5">
      <c r="A41" s="92" t="s">
        <v>736</v>
      </c>
      <c r="B41" s="125">
        <v>581</v>
      </c>
      <c r="C41" s="126" t="s">
        <v>91</v>
      </c>
      <c r="D41" s="659">
        <v>0</v>
      </c>
      <c r="E41" s="660">
        <v>0</v>
      </c>
    </row>
    <row r="42" spans="1:5" ht="13.5">
      <c r="A42" s="92" t="s">
        <v>335</v>
      </c>
      <c r="B42" s="125" t="s">
        <v>737</v>
      </c>
      <c r="C42" s="126" t="s">
        <v>93</v>
      </c>
      <c r="D42" s="657">
        <v>0</v>
      </c>
      <c r="E42" s="665">
        <v>0</v>
      </c>
    </row>
    <row r="43" spans="1:5" ht="14.25" customHeight="1">
      <c r="A43" s="92" t="s">
        <v>738</v>
      </c>
      <c r="B43" s="125">
        <v>59</v>
      </c>
      <c r="C43" s="126" t="s">
        <v>96</v>
      </c>
      <c r="D43" s="659">
        <v>0</v>
      </c>
      <c r="E43" s="660">
        <v>0</v>
      </c>
    </row>
    <row r="44" spans="1:5" ht="27.75" thickBot="1">
      <c r="A44" s="136" t="s">
        <v>336</v>
      </c>
      <c r="B44" s="127" t="s">
        <v>783</v>
      </c>
      <c r="C44" s="126" t="s">
        <v>99</v>
      </c>
      <c r="D44" s="755">
        <v>440769.34873</v>
      </c>
      <c r="E44" s="756">
        <v>100129.5889</v>
      </c>
    </row>
    <row r="45" spans="1:5" ht="12.75" customHeight="1" thickBot="1">
      <c r="A45" s="1199" t="s">
        <v>337</v>
      </c>
      <c r="B45" s="1200"/>
      <c r="C45" s="1200"/>
      <c r="D45" s="1200"/>
      <c r="E45" s="1201"/>
    </row>
    <row r="46" spans="1:5" ht="12.75" customHeight="1">
      <c r="A46" s="104" t="s">
        <v>739</v>
      </c>
      <c r="B46" s="128" t="s">
        <v>776</v>
      </c>
      <c r="C46" s="126" t="s">
        <v>103</v>
      </c>
      <c r="D46" s="657">
        <v>15162.715</v>
      </c>
      <c r="E46" s="658">
        <v>0</v>
      </c>
    </row>
    <row r="47" spans="1:5" ht="12.75" customHeight="1">
      <c r="A47" s="92" t="s">
        <v>740</v>
      </c>
      <c r="B47" s="129">
        <v>691</v>
      </c>
      <c r="C47" s="126" t="s">
        <v>105</v>
      </c>
      <c r="D47" s="659">
        <v>15162.715</v>
      </c>
      <c r="E47" s="660">
        <v>0</v>
      </c>
    </row>
    <row r="48" spans="1:5" ht="12.75" customHeight="1">
      <c r="A48" s="92" t="s">
        <v>741</v>
      </c>
      <c r="B48" s="128" t="s">
        <v>742</v>
      </c>
      <c r="C48" s="126" t="s">
        <v>107</v>
      </c>
      <c r="D48" s="657">
        <v>0</v>
      </c>
      <c r="E48" s="661">
        <v>0</v>
      </c>
    </row>
    <row r="49" spans="1:5" ht="12.75" customHeight="1">
      <c r="A49" s="92" t="s">
        <v>743</v>
      </c>
      <c r="B49" s="129">
        <v>681</v>
      </c>
      <c r="C49" s="126" t="s">
        <v>110</v>
      </c>
      <c r="D49" s="659">
        <v>0</v>
      </c>
      <c r="E49" s="660">
        <v>0</v>
      </c>
    </row>
    <row r="50" spans="1:5" ht="12.75" customHeight="1">
      <c r="A50" s="92" t="s">
        <v>744</v>
      </c>
      <c r="B50" s="129">
        <v>682</v>
      </c>
      <c r="C50" s="126" t="s">
        <v>113</v>
      </c>
      <c r="D50" s="659">
        <v>0</v>
      </c>
      <c r="E50" s="660">
        <v>0</v>
      </c>
    </row>
    <row r="51" spans="1:5" ht="12.75" customHeight="1">
      <c r="A51" s="92" t="s">
        <v>745</v>
      </c>
      <c r="B51" s="129">
        <v>684</v>
      </c>
      <c r="C51" s="126" t="s">
        <v>116</v>
      </c>
      <c r="D51" s="659">
        <v>0</v>
      </c>
      <c r="E51" s="660">
        <v>0</v>
      </c>
    </row>
    <row r="52" spans="1:5" ht="13.5">
      <c r="A52" s="92" t="s">
        <v>746</v>
      </c>
      <c r="B52" s="130" t="s">
        <v>747</v>
      </c>
      <c r="C52" s="126" t="s">
        <v>119</v>
      </c>
      <c r="D52" s="657">
        <v>316940.38717</v>
      </c>
      <c r="E52" s="661">
        <v>109599.45069999999</v>
      </c>
    </row>
    <row r="53" spans="1:5" ht="13.5">
      <c r="A53" s="92" t="s">
        <v>748</v>
      </c>
      <c r="B53" s="128" t="s">
        <v>749</v>
      </c>
      <c r="C53" s="126" t="s">
        <v>122</v>
      </c>
      <c r="D53" s="657">
        <v>13527.37537</v>
      </c>
      <c r="E53" s="661">
        <v>556.81598</v>
      </c>
    </row>
    <row r="54" spans="1:5" ht="13.5">
      <c r="A54" s="92" t="s">
        <v>750</v>
      </c>
      <c r="B54" s="130">
        <v>641.642</v>
      </c>
      <c r="C54" s="126" t="s">
        <v>124</v>
      </c>
      <c r="D54" s="659">
        <v>549.67658</v>
      </c>
      <c r="E54" s="660">
        <v>6</v>
      </c>
    </row>
    <row r="55" spans="1:5" ht="13.5">
      <c r="A55" s="92" t="s">
        <v>751</v>
      </c>
      <c r="B55" s="131">
        <v>643</v>
      </c>
      <c r="C55" s="126" t="s">
        <v>127</v>
      </c>
      <c r="D55" s="659">
        <v>9.234</v>
      </c>
      <c r="E55" s="660">
        <v>0</v>
      </c>
    </row>
    <row r="56" spans="1:5" ht="13.5">
      <c r="A56" s="92" t="s">
        <v>752</v>
      </c>
      <c r="B56" s="129">
        <v>644</v>
      </c>
      <c r="C56" s="126" t="s">
        <v>130</v>
      </c>
      <c r="D56" s="659">
        <v>114.08936</v>
      </c>
      <c r="E56" s="660">
        <v>0</v>
      </c>
    </row>
    <row r="57" spans="1:5" ht="13.5">
      <c r="A57" s="92" t="s">
        <v>753</v>
      </c>
      <c r="B57" s="129">
        <v>645</v>
      </c>
      <c r="C57" s="126" t="s">
        <v>133</v>
      </c>
      <c r="D57" s="659">
        <v>0.00075</v>
      </c>
      <c r="E57" s="660">
        <v>28.808380000000003</v>
      </c>
    </row>
    <row r="58" spans="1:5" ht="13.5">
      <c r="A58" s="92" t="s">
        <v>754</v>
      </c>
      <c r="B58" s="129">
        <v>648</v>
      </c>
      <c r="C58" s="126" t="s">
        <v>135</v>
      </c>
      <c r="D58" s="659">
        <v>2097.1</v>
      </c>
      <c r="E58" s="660">
        <v>222.97</v>
      </c>
    </row>
    <row r="59" spans="1:5" ht="13.5">
      <c r="A59" s="92" t="s">
        <v>755</v>
      </c>
      <c r="B59" s="129">
        <v>649</v>
      </c>
      <c r="C59" s="126" t="s">
        <v>138</v>
      </c>
      <c r="D59" s="659">
        <v>10757.27468</v>
      </c>
      <c r="E59" s="660">
        <v>299.0376</v>
      </c>
    </row>
    <row r="60" spans="1:5" ht="13.5">
      <c r="A60" s="92" t="s">
        <v>756</v>
      </c>
      <c r="B60" s="128" t="s">
        <v>757</v>
      </c>
      <c r="C60" s="126" t="s">
        <v>141</v>
      </c>
      <c r="D60" s="657">
        <v>81356.508</v>
      </c>
      <c r="E60" s="661">
        <v>11.65289</v>
      </c>
    </row>
    <row r="61" spans="1:5" ht="13.5">
      <c r="A61" s="92" t="s">
        <v>758</v>
      </c>
      <c r="B61" s="129">
        <v>652</v>
      </c>
      <c r="C61" s="126" t="s">
        <v>144</v>
      </c>
      <c r="D61" s="659">
        <v>81356.508</v>
      </c>
      <c r="E61" s="660">
        <v>11.65289</v>
      </c>
    </row>
    <row r="62" spans="1:5" ht="13.5">
      <c r="A62" s="92" t="s">
        <v>759</v>
      </c>
      <c r="B62" s="129">
        <v>653</v>
      </c>
      <c r="C62" s="126" t="s">
        <v>146</v>
      </c>
      <c r="D62" s="659">
        <v>0</v>
      </c>
      <c r="E62" s="660">
        <v>0</v>
      </c>
    </row>
    <row r="63" spans="1:5" ht="13.5">
      <c r="A63" s="92" t="s">
        <v>760</v>
      </c>
      <c r="B63" s="129">
        <v>654</v>
      </c>
      <c r="C63" s="126" t="s">
        <v>149</v>
      </c>
      <c r="D63" s="659">
        <v>0</v>
      </c>
      <c r="E63" s="660">
        <v>0</v>
      </c>
    </row>
    <row r="64" spans="1:5" ht="13.5">
      <c r="A64" s="92" t="s">
        <v>761</v>
      </c>
      <c r="B64" s="129">
        <v>655</v>
      </c>
      <c r="C64" s="126" t="s">
        <v>152</v>
      </c>
      <c r="D64" s="659">
        <v>0</v>
      </c>
      <c r="E64" s="660">
        <v>0</v>
      </c>
    </row>
    <row r="65" spans="1:5" ht="13.5">
      <c r="A65" s="92" t="s">
        <v>762</v>
      </c>
      <c r="B65" s="129">
        <v>657</v>
      </c>
      <c r="C65" s="126" t="s">
        <v>154</v>
      </c>
      <c r="D65" s="659">
        <v>0</v>
      </c>
      <c r="E65" s="660">
        <v>0</v>
      </c>
    </row>
    <row r="66" spans="1:5" ht="15" customHeight="1" thickBot="1">
      <c r="A66" s="136" t="s">
        <v>338</v>
      </c>
      <c r="B66" s="127" t="s">
        <v>763</v>
      </c>
      <c r="C66" s="132" t="s">
        <v>157</v>
      </c>
      <c r="D66" s="755">
        <v>426986.98554</v>
      </c>
      <c r="E66" s="756">
        <v>110167.91956999998</v>
      </c>
    </row>
    <row r="67" spans="1:5" ht="13.5">
      <c r="A67" s="89" t="s">
        <v>339</v>
      </c>
      <c r="B67" s="128" t="s">
        <v>778</v>
      </c>
      <c r="C67" s="124" t="s">
        <v>160</v>
      </c>
      <c r="D67" s="757">
        <v>-13782.363190000004</v>
      </c>
      <c r="E67" s="758">
        <v>10038.330669999981</v>
      </c>
    </row>
    <row r="68" spans="1:5" ht="13.5">
      <c r="A68" s="133" t="s">
        <v>340</v>
      </c>
      <c r="B68" s="128" t="s">
        <v>777</v>
      </c>
      <c r="C68" s="126" t="s">
        <v>163</v>
      </c>
      <c r="D68" s="759">
        <v>-13782.363190000004</v>
      </c>
      <c r="E68" s="760">
        <v>10038.330669999981</v>
      </c>
    </row>
    <row r="69" spans="1:5" ht="13.5">
      <c r="A69" s="89"/>
      <c r="B69" s="134"/>
      <c r="C69" s="126"/>
      <c r="D69" s="1186" t="s">
        <v>780</v>
      </c>
      <c r="E69" s="1187"/>
    </row>
    <row r="70" spans="1:5" ht="13.5">
      <c r="A70" s="89" t="s">
        <v>764</v>
      </c>
      <c r="B70" s="135" t="s">
        <v>765</v>
      </c>
      <c r="C70" s="126" t="s">
        <v>166</v>
      </c>
      <c r="D70" s="1188">
        <f>+D67+E67</f>
        <v>-3744.0325200000225</v>
      </c>
      <c r="E70" s="1189"/>
    </row>
    <row r="71" spans="1:5" ht="14.25" thickBot="1">
      <c r="A71" s="136" t="s">
        <v>766</v>
      </c>
      <c r="B71" s="106" t="s">
        <v>767</v>
      </c>
      <c r="C71" s="132" t="s">
        <v>168</v>
      </c>
      <c r="D71" s="1190">
        <f>+D68+E68</f>
        <v>-3744.0325200000225</v>
      </c>
      <c r="E71" s="1191"/>
    </row>
    <row r="72" spans="1:3" ht="12.75" customHeight="1">
      <c r="A72" s="137"/>
      <c r="B72" s="112"/>
      <c r="C72" s="112"/>
    </row>
    <row r="73" spans="1:3" ht="12.75" customHeight="1">
      <c r="A73" s="108" t="s">
        <v>479</v>
      </c>
      <c r="B73" s="112"/>
      <c r="C73" s="112"/>
    </row>
    <row r="74" spans="1:3" ht="12.75" customHeight="1">
      <c r="A74" s="22" t="s">
        <v>768</v>
      </c>
      <c r="B74" s="112"/>
      <c r="C74" s="112"/>
    </row>
    <row r="75" spans="1:3" ht="13.5">
      <c r="A75" s="22" t="s">
        <v>769</v>
      </c>
      <c r="B75" s="113"/>
      <c r="C75" s="113"/>
    </row>
    <row r="76" spans="1:3" ht="13.5">
      <c r="A76" s="22" t="s">
        <v>689</v>
      </c>
      <c r="B76" s="113"/>
      <c r="C76" s="113"/>
    </row>
    <row r="77" ht="13.5">
      <c r="A77" s="22" t="s">
        <v>690</v>
      </c>
    </row>
  </sheetData>
  <sheetProtection/>
  <mergeCells count="9">
    <mergeCell ref="D69:E69"/>
    <mergeCell ref="D70:E70"/>
    <mergeCell ref="D71:E71"/>
    <mergeCell ref="A1:E1"/>
    <mergeCell ref="A2:E2"/>
    <mergeCell ref="A3:E3"/>
    <mergeCell ref="A4:E4"/>
    <mergeCell ref="B6:C6"/>
    <mergeCell ref="A45:E45"/>
  </mergeCells>
  <printOptions horizontalCentered="1" verticalCentered="1"/>
  <pageMargins left="0.7086614173228347" right="0" top="0.1968503937007874" bottom="0.1968503937007874" header="0.5118110236220472" footer="0.5118110236220472"/>
  <pageSetup fitToHeight="1" fitToWidth="1" horizontalDpi="600" verticalDpi="600" orientation="portrait" paperSize="9" scale="73" r:id="rId1"/>
  <rowBreaks count="1" manualBreakCount="1">
    <brk id="44" max="255" man="1"/>
  </row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D36"/>
  <sheetViews>
    <sheetView zoomScalePageLayoutView="0" workbookViewId="0" topLeftCell="A1">
      <selection activeCell="A35" sqref="A35:D35"/>
    </sheetView>
  </sheetViews>
  <sheetFormatPr defaultColWidth="9.140625" defaultRowHeight="15"/>
  <cols>
    <col min="1" max="1" width="45.57421875" style="8" customWidth="1"/>
    <col min="2" max="2" width="14.57421875" style="8" customWidth="1"/>
    <col min="3" max="3" width="15.00390625" style="8" customWidth="1"/>
    <col min="4" max="4" width="17.421875" style="8" customWidth="1"/>
    <col min="5" max="16384" width="9.140625" style="8" customWidth="1"/>
  </cols>
  <sheetData>
    <row r="1" spans="1:4" ht="21">
      <c r="A1" s="142" t="s">
        <v>982</v>
      </c>
      <c r="B1" s="143"/>
      <c r="C1" s="143"/>
      <c r="D1" s="143"/>
    </row>
    <row r="2" spans="1:4" ht="19.5" customHeight="1" thickBot="1">
      <c r="A2" s="145"/>
      <c r="B2" s="145"/>
      <c r="C2" s="145"/>
      <c r="D2" s="267" t="s">
        <v>643</v>
      </c>
    </row>
    <row r="3" spans="1:4" s="9" customFormat="1" ht="26.25" thickBot="1">
      <c r="A3" s="147" t="s">
        <v>788</v>
      </c>
      <c r="B3" s="148" t="s">
        <v>789</v>
      </c>
      <c r="C3" s="149" t="s">
        <v>790</v>
      </c>
      <c r="D3" s="147" t="s">
        <v>791</v>
      </c>
    </row>
    <row r="4" spans="1:4" ht="12.75">
      <c r="A4" s="150" t="s">
        <v>792</v>
      </c>
      <c r="B4" s="1143">
        <v>1108.5889499999957</v>
      </c>
      <c r="C4" s="1144">
        <v>87.35926000000006</v>
      </c>
      <c r="D4" s="1145">
        <f aca="true" t="shared" si="0" ref="D4:D28">SUM(B4:C4)</f>
        <v>1195.948209999996</v>
      </c>
    </row>
    <row r="5" spans="1:4" ht="12.75">
      <c r="A5" s="153" t="s">
        <v>793</v>
      </c>
      <c r="B5" s="1146">
        <v>792.8411500000057</v>
      </c>
      <c r="C5" s="1147">
        <v>147.18683</v>
      </c>
      <c r="D5" s="1148">
        <f t="shared" si="0"/>
        <v>940.0279800000056</v>
      </c>
    </row>
    <row r="6" spans="1:4" ht="12.75">
      <c r="A6" s="153" t="s">
        <v>794</v>
      </c>
      <c r="B6" s="1146">
        <v>4.365969999985737</v>
      </c>
      <c r="C6" s="1147">
        <v>47.92465</v>
      </c>
      <c r="D6" s="1148">
        <f t="shared" si="0"/>
        <v>52.290619999985736</v>
      </c>
    </row>
    <row r="7" spans="1:4" ht="12.75">
      <c r="A7" s="153" t="s">
        <v>795</v>
      </c>
      <c r="B7" s="1146">
        <v>-95.82198999998855</v>
      </c>
      <c r="C7" s="1147">
        <v>1506.0175799999997</v>
      </c>
      <c r="D7" s="1148">
        <f t="shared" si="0"/>
        <v>1410.1955900000112</v>
      </c>
    </row>
    <row r="8" spans="1:4" ht="12.75">
      <c r="A8" s="153" t="s">
        <v>796</v>
      </c>
      <c r="B8" s="1146">
        <v>-9590.037110000052</v>
      </c>
      <c r="C8" s="1147">
        <v>9725.118290000002</v>
      </c>
      <c r="D8" s="1148">
        <f t="shared" si="0"/>
        <v>135.0811799999501</v>
      </c>
    </row>
    <row r="9" spans="1:4" ht="12.75">
      <c r="A9" s="153" t="s">
        <v>797</v>
      </c>
      <c r="B9" s="1146">
        <v>150.60847000007925</v>
      </c>
      <c r="C9" s="1149">
        <v>84.55511999999999</v>
      </c>
      <c r="D9" s="1148">
        <f t="shared" si="0"/>
        <v>235.16359000007924</v>
      </c>
    </row>
    <row r="10" spans="1:4" ht="12.75">
      <c r="A10" s="153" t="s">
        <v>798</v>
      </c>
      <c r="B10" s="1146">
        <v>-3316.021950000024</v>
      </c>
      <c r="C10" s="1147">
        <v>4345.559929999999</v>
      </c>
      <c r="D10" s="1148">
        <f t="shared" si="0"/>
        <v>1029.5379799999755</v>
      </c>
    </row>
    <row r="11" spans="1:4" ht="12.75">
      <c r="A11" s="154" t="s">
        <v>799</v>
      </c>
      <c r="B11" s="1146">
        <v>217.722960000091</v>
      </c>
      <c r="C11" s="1147">
        <v>1278.70638</v>
      </c>
      <c r="D11" s="1148">
        <f t="shared" si="0"/>
        <v>1496.429340000091</v>
      </c>
    </row>
    <row r="12" spans="1:4" ht="12.75">
      <c r="A12" s="155" t="s">
        <v>800</v>
      </c>
      <c r="B12" s="1146">
        <v>-52.60244999988663</v>
      </c>
      <c r="C12" s="1147">
        <v>80.55136000000005</v>
      </c>
      <c r="D12" s="1148">
        <f t="shared" si="0"/>
        <v>27.948910000113415</v>
      </c>
    </row>
    <row r="13" spans="1:4" ht="12.75">
      <c r="A13" s="155" t="s">
        <v>801</v>
      </c>
      <c r="B13" s="1146">
        <v>1016.4165399999629</v>
      </c>
      <c r="C13" s="1147">
        <v>351.84545000000037</v>
      </c>
      <c r="D13" s="1148">
        <f t="shared" si="0"/>
        <v>1368.2619899999631</v>
      </c>
    </row>
    <row r="14" spans="1:4" ht="12.75">
      <c r="A14" s="155" t="s">
        <v>802</v>
      </c>
      <c r="B14" s="1146">
        <v>6834.88452999993</v>
      </c>
      <c r="C14" s="1147">
        <v>1032.2042099999999</v>
      </c>
      <c r="D14" s="1148">
        <f t="shared" si="0"/>
        <v>7867.08873999993</v>
      </c>
    </row>
    <row r="15" spans="1:4" ht="12.75">
      <c r="A15" s="155" t="s">
        <v>803</v>
      </c>
      <c r="B15" s="1146">
        <v>-205.08759000022292</v>
      </c>
      <c r="C15" s="1147">
        <v>9914.35918</v>
      </c>
      <c r="D15" s="1148">
        <f t="shared" si="0"/>
        <v>9709.271589999777</v>
      </c>
    </row>
    <row r="16" spans="1:4" ht="12.75">
      <c r="A16" s="155" t="s">
        <v>804</v>
      </c>
      <c r="B16" s="1146">
        <v>6409.358420000066</v>
      </c>
      <c r="C16" s="1147">
        <v>377.74814999999893</v>
      </c>
      <c r="D16" s="1148">
        <f t="shared" si="0"/>
        <v>6787.1065700000645</v>
      </c>
    </row>
    <row r="17" spans="1:4" ht="12.75">
      <c r="A17" s="155" t="s">
        <v>805</v>
      </c>
      <c r="B17" s="1146">
        <v>-1468.1847999999986</v>
      </c>
      <c r="C17" s="1147">
        <v>2120.92598</v>
      </c>
      <c r="D17" s="1148">
        <f t="shared" si="0"/>
        <v>652.7411800000013</v>
      </c>
    </row>
    <row r="18" spans="1:4" ht="12.75">
      <c r="A18" s="155" t="s">
        <v>806</v>
      </c>
      <c r="B18" s="1146">
        <v>5036.0108300000575</v>
      </c>
      <c r="C18" s="1147">
        <v>3.0371300000002748</v>
      </c>
      <c r="D18" s="1148">
        <f t="shared" si="0"/>
        <v>5039.047960000058</v>
      </c>
    </row>
    <row r="19" spans="1:4" ht="12.75">
      <c r="A19" s="155" t="s">
        <v>807</v>
      </c>
      <c r="B19" s="1146">
        <v>-6112.450470000004</v>
      </c>
      <c r="C19" s="1147">
        <v>6165.755340000003</v>
      </c>
      <c r="D19" s="1148">
        <f t="shared" si="0"/>
        <v>53.30486999999903</v>
      </c>
    </row>
    <row r="20" spans="1:4" ht="12.75">
      <c r="A20" s="155" t="s">
        <v>808</v>
      </c>
      <c r="B20" s="1146">
        <v>0.5367999999962194</v>
      </c>
      <c r="C20" s="1147">
        <v>0</v>
      </c>
      <c r="D20" s="1148">
        <f t="shared" si="0"/>
        <v>0.5367999999962194</v>
      </c>
    </row>
    <row r="21" spans="1:4" ht="12.75">
      <c r="A21" s="155" t="s">
        <v>809</v>
      </c>
      <c r="B21" s="1146">
        <v>1345.6624700000084</v>
      </c>
      <c r="C21" s="1147">
        <v>78.72969999999998</v>
      </c>
      <c r="D21" s="1148">
        <f t="shared" si="0"/>
        <v>1424.3921700000083</v>
      </c>
    </row>
    <row r="22" spans="1:4" ht="12.75">
      <c r="A22" s="155" t="s">
        <v>810</v>
      </c>
      <c r="B22" s="1146">
        <v>-7319.680160000005</v>
      </c>
      <c r="C22" s="1147">
        <v>6554.346619999997</v>
      </c>
      <c r="D22" s="1148">
        <f t="shared" si="0"/>
        <v>-765.3335400000087</v>
      </c>
    </row>
    <row r="23" spans="1:4" ht="12.75">
      <c r="A23" s="155" t="s">
        <v>811</v>
      </c>
      <c r="B23" s="1146">
        <f>110745.69486+4000.20645</f>
        <v>114745.90131</v>
      </c>
      <c r="C23" s="1147">
        <f>2582.3918+0</f>
        <v>2582.3918</v>
      </c>
      <c r="D23" s="1148">
        <f t="shared" si="0"/>
        <v>117328.29311</v>
      </c>
    </row>
    <row r="24" spans="1:4" ht="13.5">
      <c r="A24" s="155" t="s">
        <v>812</v>
      </c>
      <c r="B24" s="1146">
        <v>-15.29059000000052</v>
      </c>
      <c r="C24" s="1147">
        <v>8177.898889999997</v>
      </c>
      <c r="D24" s="1148">
        <f t="shared" si="0"/>
        <v>8162.608299999996</v>
      </c>
    </row>
    <row r="25" spans="1:4" ht="13.5">
      <c r="A25" s="155" t="s">
        <v>813</v>
      </c>
      <c r="B25" s="1146">
        <v>-11826.95482</v>
      </c>
      <c r="C25" s="1147">
        <v>12082.26232</v>
      </c>
      <c r="D25" s="1148">
        <f t="shared" si="0"/>
        <v>255.30749999999898</v>
      </c>
    </row>
    <row r="26" spans="1:4" ht="13.5">
      <c r="A26" s="155" t="s">
        <v>1195</v>
      </c>
      <c r="B26" s="1146">
        <v>-3844.508700000002</v>
      </c>
      <c r="C26" s="1147">
        <v>-10506.939849999995</v>
      </c>
      <c r="D26" s="1148">
        <f t="shared" si="0"/>
        <v>-14351.448549999997</v>
      </c>
    </row>
    <row r="27" spans="1:4" ht="14.25" thickBot="1">
      <c r="A27" s="578" t="s">
        <v>1020</v>
      </c>
      <c r="B27" s="1150">
        <v>1520.1097800000016</v>
      </c>
      <c r="C27" s="1151">
        <v>1505.3414000000025</v>
      </c>
      <c r="D27" s="1148">
        <f t="shared" si="0"/>
        <v>3025.451180000004</v>
      </c>
    </row>
    <row r="28" spans="1:4" ht="14.25" thickBot="1">
      <c r="A28" s="156" t="s">
        <v>814</v>
      </c>
      <c r="B28" s="157">
        <f>SUM(B4:B27)</f>
        <v>95336.36754999998</v>
      </c>
      <c r="C28" s="158">
        <f>SUM(C4:C27)</f>
        <v>57742.885720000006</v>
      </c>
      <c r="D28" s="159">
        <f t="shared" si="0"/>
        <v>153079.25327</v>
      </c>
    </row>
    <row r="30" spans="1:4" ht="13.5">
      <c r="A30" s="5" t="s">
        <v>479</v>
      </c>
      <c r="B30" s="15"/>
      <c r="C30" s="15"/>
      <c r="D30" s="15"/>
    </row>
    <row r="31" spans="1:4" ht="13.5">
      <c r="A31" s="1202" t="s">
        <v>525</v>
      </c>
      <c r="B31" s="1202"/>
      <c r="C31" s="1202"/>
      <c r="D31" s="1202"/>
    </row>
    <row r="32" spans="1:4" ht="13.5">
      <c r="A32" s="5" t="s">
        <v>644</v>
      </c>
      <c r="B32" s="5"/>
      <c r="C32" s="5"/>
      <c r="D32" s="5"/>
    </row>
    <row r="33" spans="1:4" ht="13.5">
      <c r="A33" s="5" t="s">
        <v>646</v>
      </c>
      <c r="B33" s="5"/>
      <c r="C33" s="5"/>
      <c r="D33" s="5"/>
    </row>
    <row r="35" spans="1:4" ht="53.25" customHeight="1">
      <c r="A35" s="1203" t="s">
        <v>1196</v>
      </c>
      <c r="B35" s="1203"/>
      <c r="C35" s="1203"/>
      <c r="D35" s="1203"/>
    </row>
    <row r="36" ht="13.5">
      <c r="A36" s="1152"/>
    </row>
  </sheetData>
  <sheetProtection formatRows="0" insertRows="0" deleteRows="0"/>
  <mergeCells count="2">
    <mergeCell ref="A31:D31"/>
    <mergeCell ref="A35:D35"/>
  </mergeCells>
  <printOptions horizontalCentered="1"/>
  <pageMargins left="0.7" right="0.7" top="0.75" bottom="0.75" header="0.3" footer="0.3"/>
  <pageSetup cellComments="asDisplayed" fitToHeight="1" fitToWidth="1" horizontalDpi="600" verticalDpi="600" orientation="landscape" paperSize="9" scale="87"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N71"/>
  <sheetViews>
    <sheetView zoomScale="96" zoomScaleNormal="96" zoomScalePageLayoutView="0" workbookViewId="0" topLeftCell="A1">
      <pane xSplit="7" ySplit="5" topLeftCell="H6" activePane="bottomRight" state="frozen"/>
      <selection pane="topLeft" activeCell="A1" sqref="A1:E1"/>
      <selection pane="topRight" activeCell="A1" sqref="A1:E1"/>
      <selection pane="bottomLeft" activeCell="A1" sqref="A1:E1"/>
      <selection pane="bottomRight" activeCell="L36" sqref="L36:M55"/>
    </sheetView>
  </sheetViews>
  <sheetFormatPr defaultColWidth="9.140625" defaultRowHeight="15"/>
  <cols>
    <col min="1" max="1" width="1.421875" style="6" customWidth="1"/>
    <col min="2" max="2" width="4.421875" style="6" customWidth="1"/>
    <col min="3" max="3" width="3.140625" style="6" customWidth="1"/>
    <col min="4" max="5" width="6.140625" style="6" customWidth="1"/>
    <col min="6" max="6" width="43.57421875" style="6" customWidth="1"/>
    <col min="7" max="7" width="5.28125" style="17" customWidth="1"/>
    <col min="8" max="13" width="11.57421875" style="6" customWidth="1"/>
    <col min="14" max="14" width="2.00390625" style="49" customWidth="1"/>
    <col min="15" max="16384" width="9.140625" style="6" customWidth="1"/>
  </cols>
  <sheetData>
    <row r="1" spans="1:14" ht="22.5" customHeight="1">
      <c r="A1" s="713" t="s">
        <v>1015</v>
      </c>
      <c r="B1" s="46"/>
      <c r="C1" s="46"/>
      <c r="D1" s="46"/>
      <c r="E1" s="46"/>
      <c r="F1" s="47"/>
      <c r="G1" s="48"/>
      <c r="H1" s="46"/>
      <c r="I1" s="46"/>
      <c r="J1" s="46"/>
      <c r="K1" s="46"/>
      <c r="L1" s="46"/>
      <c r="M1" s="46"/>
      <c r="N1" s="5"/>
    </row>
    <row r="2" spans="1:14" ht="27" customHeight="1" thickBot="1">
      <c r="A2" s="45"/>
      <c r="B2" s="46"/>
      <c r="C2" s="46"/>
      <c r="D2" s="46"/>
      <c r="E2" s="46"/>
      <c r="F2" s="47"/>
      <c r="G2" s="48"/>
      <c r="H2" s="46"/>
      <c r="I2" s="46"/>
      <c r="J2" s="46"/>
      <c r="K2" s="46"/>
      <c r="L2" s="46"/>
      <c r="M2" s="688" t="s">
        <v>643</v>
      </c>
      <c r="N2" s="50"/>
    </row>
    <row r="3" spans="1:14" ht="14.25" customHeight="1">
      <c r="A3" s="1213" t="s">
        <v>537</v>
      </c>
      <c r="B3" s="1214"/>
      <c r="C3" s="1214"/>
      <c r="D3" s="1214"/>
      <c r="E3" s="1214"/>
      <c r="F3" s="1215"/>
      <c r="G3" s="1222" t="s">
        <v>341</v>
      </c>
      <c r="H3" s="1225" t="s">
        <v>538</v>
      </c>
      <c r="I3" s="1226"/>
      <c r="J3" s="1225" t="s">
        <v>539</v>
      </c>
      <c r="K3" s="1226"/>
      <c r="L3" s="1225" t="s">
        <v>540</v>
      </c>
      <c r="M3" s="1227"/>
      <c r="N3" s="51"/>
    </row>
    <row r="4" spans="1:14" ht="13.5" customHeight="1">
      <c r="A4" s="1216"/>
      <c r="B4" s="1217"/>
      <c r="C4" s="1217"/>
      <c r="D4" s="1217"/>
      <c r="E4" s="1217"/>
      <c r="F4" s="1218"/>
      <c r="G4" s="1223"/>
      <c r="H4" s="82" t="s">
        <v>541</v>
      </c>
      <c r="I4" s="80" t="s">
        <v>342</v>
      </c>
      <c r="J4" s="82" t="s">
        <v>482</v>
      </c>
      <c r="K4" s="80" t="s">
        <v>342</v>
      </c>
      <c r="L4" s="82" t="s">
        <v>482</v>
      </c>
      <c r="M4" s="81" t="s">
        <v>342</v>
      </c>
      <c r="N4" s="52"/>
    </row>
    <row r="5" spans="1:14" ht="11.25" customHeight="1" thickBot="1">
      <c r="A5" s="1219"/>
      <c r="B5" s="1220"/>
      <c r="C5" s="1220"/>
      <c r="D5" s="1220"/>
      <c r="E5" s="1220"/>
      <c r="F5" s="1221"/>
      <c r="G5" s="1224"/>
      <c r="H5" s="777">
        <v>1</v>
      </c>
      <c r="I5" s="778">
        <v>2</v>
      </c>
      <c r="J5" s="777">
        <v>3</v>
      </c>
      <c r="K5" s="778">
        <v>4</v>
      </c>
      <c r="L5" s="777">
        <v>5</v>
      </c>
      <c r="M5" s="779">
        <v>6</v>
      </c>
      <c r="N5" s="53"/>
    </row>
    <row r="6" spans="1:14" ht="12.75" customHeight="1">
      <c r="A6" s="1207" t="s">
        <v>1029</v>
      </c>
      <c r="B6" s="1208"/>
      <c r="C6" s="1208"/>
      <c r="D6" s="1208"/>
      <c r="E6" s="1208"/>
      <c r="F6" s="1209"/>
      <c r="G6" s="780">
        <v>1</v>
      </c>
      <c r="H6" s="781">
        <f aca="true" t="shared" si="0" ref="H6:M6">+H7+H32</f>
        <v>8433476.23554</v>
      </c>
      <c r="I6" s="782">
        <f t="shared" si="0"/>
        <v>8060501.706519998</v>
      </c>
      <c r="J6" s="781">
        <f t="shared" si="0"/>
        <v>1767254.53553</v>
      </c>
      <c r="K6" s="782">
        <f t="shared" si="0"/>
        <v>1416052.9241445</v>
      </c>
      <c r="L6" s="781">
        <f t="shared" si="0"/>
        <v>10200730.771069998</v>
      </c>
      <c r="M6" s="1155">
        <f t="shared" si="0"/>
        <v>9476554.630664496</v>
      </c>
      <c r="N6" s="52"/>
    </row>
    <row r="7" spans="1:14" ht="12.75" customHeight="1">
      <c r="A7" s="783"/>
      <c r="B7" s="1205" t="s">
        <v>1030</v>
      </c>
      <c r="C7" s="1205"/>
      <c r="D7" s="1205"/>
      <c r="E7" s="1205"/>
      <c r="F7" s="1206"/>
      <c r="G7" s="784">
        <f>G6+1</f>
        <v>2</v>
      </c>
      <c r="H7" s="785">
        <f aca="true" t="shared" si="1" ref="H7:M7">+H8+H18+H25</f>
        <v>8343934.49005</v>
      </c>
      <c r="I7" s="786">
        <f t="shared" si="1"/>
        <v>7971011.081029998</v>
      </c>
      <c r="J7" s="785">
        <f t="shared" si="1"/>
        <v>1767054.48904</v>
      </c>
      <c r="K7" s="786">
        <f t="shared" si="1"/>
        <v>1415852.8776544998</v>
      </c>
      <c r="L7" s="785">
        <f t="shared" si="1"/>
        <v>10110988.979089998</v>
      </c>
      <c r="M7" s="1156">
        <f t="shared" si="1"/>
        <v>9386863.958684497</v>
      </c>
      <c r="N7" s="52"/>
    </row>
    <row r="8" spans="1:14" ht="12.75" customHeight="1">
      <c r="A8" s="787"/>
      <c r="B8" s="788"/>
      <c r="C8" s="789" t="s">
        <v>542</v>
      </c>
      <c r="D8" s="790" t="s">
        <v>1031</v>
      </c>
      <c r="E8" s="788"/>
      <c r="F8" s="791"/>
      <c r="G8" s="792">
        <f aca="true" t="shared" si="2" ref="G8:G34">G7+1</f>
        <v>3</v>
      </c>
      <c r="H8" s="793">
        <f aca="true" t="shared" si="3" ref="H8:M8">+H9+H12</f>
        <v>7241975.604189999</v>
      </c>
      <c r="I8" s="794">
        <f t="shared" si="3"/>
        <v>6868232.459449998</v>
      </c>
      <c r="J8" s="793">
        <f t="shared" si="3"/>
        <v>1755647.1720399999</v>
      </c>
      <c r="K8" s="794">
        <f t="shared" si="3"/>
        <v>1397234.7261144998</v>
      </c>
      <c r="L8" s="793">
        <f t="shared" si="3"/>
        <v>8997622.776229998</v>
      </c>
      <c r="M8" s="795">
        <f t="shared" si="3"/>
        <v>8265467.1855644975</v>
      </c>
      <c r="N8" s="52"/>
    </row>
    <row r="9" spans="1:14" ht="12.75" customHeight="1">
      <c r="A9" s="796"/>
      <c r="B9" s="797"/>
      <c r="C9" s="797"/>
      <c r="D9" s="797" t="s">
        <v>343</v>
      </c>
      <c r="E9" s="797" t="s">
        <v>1032</v>
      </c>
      <c r="F9" s="798"/>
      <c r="G9" s="799">
        <f t="shared" si="2"/>
        <v>4</v>
      </c>
      <c r="H9" s="800">
        <f aca="true" t="shared" si="4" ref="H9:M9">+H10+H11</f>
        <v>832173.7828600002</v>
      </c>
      <c r="I9" s="801">
        <f t="shared" si="4"/>
        <v>468889.03565</v>
      </c>
      <c r="J9" s="800">
        <f t="shared" si="4"/>
        <v>978001.6402099999</v>
      </c>
      <c r="K9" s="801">
        <f t="shared" si="4"/>
        <v>776393.4439045</v>
      </c>
      <c r="L9" s="800">
        <f t="shared" si="4"/>
        <v>1810175.42307</v>
      </c>
      <c r="M9" s="802">
        <f t="shared" si="4"/>
        <v>1245282.4795545</v>
      </c>
      <c r="N9" s="52"/>
    </row>
    <row r="10" spans="1:14" ht="12.75" customHeight="1">
      <c r="A10" s="803"/>
      <c r="B10" s="804"/>
      <c r="C10" s="804"/>
      <c r="D10" s="804"/>
      <c r="E10" s="804" t="s">
        <v>542</v>
      </c>
      <c r="F10" s="804" t="s">
        <v>544</v>
      </c>
      <c r="G10" s="805">
        <f t="shared" si="2"/>
        <v>5</v>
      </c>
      <c r="H10" s="806">
        <f>'5.d'!H6</f>
        <v>381489.04277000006</v>
      </c>
      <c r="I10" s="807">
        <f>'5.d'!I6</f>
        <v>174768.62835</v>
      </c>
      <c r="J10" s="806">
        <f>'5.d'!J6</f>
        <v>561617.50406</v>
      </c>
      <c r="K10" s="807">
        <f>'5.d'!K6</f>
        <v>424933.84276</v>
      </c>
      <c r="L10" s="806">
        <f>'5.d'!L6</f>
        <v>943106.54683</v>
      </c>
      <c r="M10" s="1157">
        <f>'5.d'!M6</f>
        <v>599702.47111</v>
      </c>
      <c r="N10" s="55"/>
    </row>
    <row r="11" spans="1:14" ht="12.75" customHeight="1">
      <c r="A11" s="803"/>
      <c r="B11" s="804"/>
      <c r="C11" s="804"/>
      <c r="D11" s="804"/>
      <c r="E11" s="46"/>
      <c r="F11" s="804" t="s">
        <v>545</v>
      </c>
      <c r="G11" s="805">
        <f t="shared" si="2"/>
        <v>6</v>
      </c>
      <c r="H11" s="808">
        <f>'5.d'!H7</f>
        <v>450684.74009000004</v>
      </c>
      <c r="I11" s="810">
        <f>'5.d'!I7</f>
        <v>294120.40729999996</v>
      </c>
      <c r="J11" s="808">
        <f>'5.d'!J7</f>
        <v>416384.13615</v>
      </c>
      <c r="K11" s="810">
        <f>'5.d'!K7</f>
        <v>351459.6011445</v>
      </c>
      <c r="L11" s="808">
        <f>'5.d'!L7</f>
        <v>867068.87624</v>
      </c>
      <c r="M11" s="809">
        <f>'5.d'!M7</f>
        <v>645580.0084444999</v>
      </c>
      <c r="N11" s="55"/>
    </row>
    <row r="12" spans="1:14" ht="12.75" customHeight="1">
      <c r="A12" s="796"/>
      <c r="B12" s="797"/>
      <c r="C12" s="797"/>
      <c r="D12" s="797"/>
      <c r="E12" s="797" t="s">
        <v>1033</v>
      </c>
      <c r="F12" s="798"/>
      <c r="G12" s="799">
        <f>G11+1</f>
        <v>7</v>
      </c>
      <c r="H12" s="800">
        <f aca="true" t="shared" si="5" ref="H12:M12">+H13+H17</f>
        <v>6409801.82133</v>
      </c>
      <c r="I12" s="801">
        <f t="shared" si="5"/>
        <v>6399343.423799998</v>
      </c>
      <c r="J12" s="800">
        <f t="shared" si="5"/>
        <v>777645.53183</v>
      </c>
      <c r="K12" s="801">
        <f t="shared" si="5"/>
        <v>620841.28221</v>
      </c>
      <c r="L12" s="800">
        <f t="shared" si="5"/>
        <v>7187447.353159999</v>
      </c>
      <c r="M12" s="802">
        <f t="shared" si="5"/>
        <v>7020184.706009998</v>
      </c>
      <c r="N12" s="52"/>
    </row>
    <row r="13" spans="1:14" s="54" customFormat="1" ht="12.75" customHeight="1">
      <c r="A13" s="811"/>
      <c r="B13" s="804"/>
      <c r="C13" s="804"/>
      <c r="D13" s="804"/>
      <c r="E13" s="804" t="s">
        <v>542</v>
      </c>
      <c r="F13" s="804" t="s">
        <v>1034</v>
      </c>
      <c r="G13" s="812">
        <f t="shared" si="2"/>
        <v>8</v>
      </c>
      <c r="H13" s="808">
        <f aca="true" t="shared" si="6" ref="H13:M13">+H14+H15+H16</f>
        <v>4385778.784329999</v>
      </c>
      <c r="I13" s="810">
        <f t="shared" si="6"/>
        <v>4375905.991799998</v>
      </c>
      <c r="J13" s="808">
        <f t="shared" si="6"/>
        <v>726838.73183</v>
      </c>
      <c r="K13" s="810">
        <f t="shared" si="6"/>
        <v>570034.4822099999</v>
      </c>
      <c r="L13" s="808">
        <f t="shared" si="6"/>
        <v>5112617.516159998</v>
      </c>
      <c r="M13" s="809">
        <f t="shared" si="6"/>
        <v>4945940.474009998</v>
      </c>
      <c r="N13" s="55"/>
    </row>
    <row r="14" spans="1:14" s="54" customFormat="1" ht="12.75" customHeight="1">
      <c r="A14" s="811"/>
      <c r="B14" s="804"/>
      <c r="C14" s="804"/>
      <c r="D14" s="804"/>
      <c r="E14" s="46"/>
      <c r="F14" s="804" t="s">
        <v>583</v>
      </c>
      <c r="G14" s="812">
        <f t="shared" si="2"/>
        <v>9</v>
      </c>
      <c r="H14" s="808">
        <f>'5.a'!E8</f>
        <v>4164344.682999999</v>
      </c>
      <c r="I14" s="810">
        <f>'5.a'!F8</f>
        <v>4164203.9950599987</v>
      </c>
      <c r="J14" s="808">
        <f>'5.a'!G8</f>
        <v>153425.55800000002</v>
      </c>
      <c r="K14" s="810">
        <f>'5.a'!H8</f>
        <v>153425.55800000002</v>
      </c>
      <c r="L14" s="808">
        <f aca="true" t="shared" si="7" ref="L14:M17">+H14+J14</f>
        <v>4317770.2409999985</v>
      </c>
      <c r="M14" s="809">
        <f t="shared" si="7"/>
        <v>4317629.553059999</v>
      </c>
      <c r="N14" s="55"/>
    </row>
    <row r="15" spans="1:14" s="54" customFormat="1" ht="12.75" customHeight="1">
      <c r="A15" s="813"/>
      <c r="B15" s="804"/>
      <c r="C15" s="804"/>
      <c r="D15" s="804"/>
      <c r="E15" s="804"/>
      <c r="F15" s="804" t="s">
        <v>582</v>
      </c>
      <c r="G15" s="812">
        <f t="shared" si="2"/>
        <v>10</v>
      </c>
      <c r="H15" s="808">
        <f>'5.c'!E22</f>
        <v>44144.39004</v>
      </c>
      <c r="I15" s="810">
        <f>'5.c'!F22</f>
        <v>34711.53867</v>
      </c>
      <c r="J15" s="808">
        <f>'5.c'!G22</f>
        <v>570993.17383</v>
      </c>
      <c r="K15" s="810">
        <f>'5.c'!H22</f>
        <v>414188.9242099999</v>
      </c>
      <c r="L15" s="808">
        <f t="shared" si="7"/>
        <v>615137.56387</v>
      </c>
      <c r="M15" s="809">
        <f t="shared" si="7"/>
        <v>448900.4628799999</v>
      </c>
      <c r="N15" s="55"/>
    </row>
    <row r="16" spans="1:14" s="54" customFormat="1" ht="12.75" customHeight="1">
      <c r="A16" s="811"/>
      <c r="B16" s="804"/>
      <c r="C16" s="804"/>
      <c r="D16" s="804"/>
      <c r="E16" s="46"/>
      <c r="F16" s="804" t="s">
        <v>584</v>
      </c>
      <c r="G16" s="812">
        <f t="shared" si="2"/>
        <v>11</v>
      </c>
      <c r="H16" s="808">
        <f>'5.a'!E16</f>
        <v>177289.71129</v>
      </c>
      <c r="I16" s="810">
        <f>'5.a'!F16</f>
        <v>176990.45807</v>
      </c>
      <c r="J16" s="808">
        <f>'5.a'!G16</f>
        <v>2420</v>
      </c>
      <c r="K16" s="810">
        <f>'5.a'!H16</f>
        <v>2420</v>
      </c>
      <c r="L16" s="808">
        <f t="shared" si="7"/>
        <v>179709.71129</v>
      </c>
      <c r="M16" s="809">
        <f t="shared" si="7"/>
        <v>179410.45807</v>
      </c>
      <c r="N16" s="55"/>
    </row>
    <row r="17" spans="1:14" s="54" customFormat="1" ht="12.75" customHeight="1">
      <c r="A17" s="814"/>
      <c r="B17" s="804"/>
      <c r="C17" s="804"/>
      <c r="D17" s="804"/>
      <c r="E17" s="804"/>
      <c r="F17" s="804" t="s">
        <v>545</v>
      </c>
      <c r="G17" s="812">
        <f t="shared" si="2"/>
        <v>12</v>
      </c>
      <c r="H17" s="808">
        <f>'5.b'!E7</f>
        <v>2024023.037</v>
      </c>
      <c r="I17" s="810">
        <f>'5.b'!F7</f>
        <v>2023437.432</v>
      </c>
      <c r="J17" s="808">
        <f>'5.b'!G7</f>
        <v>50806.799999999996</v>
      </c>
      <c r="K17" s="810">
        <f>'5.b'!H7</f>
        <v>50806.799999999996</v>
      </c>
      <c r="L17" s="808">
        <f t="shared" si="7"/>
        <v>2074829.837</v>
      </c>
      <c r="M17" s="809">
        <f t="shared" si="7"/>
        <v>2074244.232</v>
      </c>
      <c r="N17" s="55"/>
    </row>
    <row r="18" spans="1:14" ht="12.75" customHeight="1">
      <c r="A18" s="787"/>
      <c r="B18" s="788"/>
      <c r="C18" s="789"/>
      <c r="D18" s="790" t="s">
        <v>1035</v>
      </c>
      <c r="E18" s="788"/>
      <c r="F18" s="791"/>
      <c r="G18" s="792">
        <f t="shared" si="2"/>
        <v>13</v>
      </c>
      <c r="H18" s="793">
        <f aca="true" t="shared" si="8" ref="H18:M18">+H19+H22</f>
        <v>1076389.2620400002</v>
      </c>
      <c r="I18" s="794">
        <f t="shared" si="8"/>
        <v>1067909.8741300001</v>
      </c>
      <c r="J18" s="793">
        <f t="shared" si="8"/>
        <v>11407.317</v>
      </c>
      <c r="K18" s="794">
        <f t="shared" si="8"/>
        <v>11368.011999999999</v>
      </c>
      <c r="L18" s="793">
        <f t="shared" si="8"/>
        <v>1087796.57904</v>
      </c>
      <c r="M18" s="795">
        <f t="shared" si="8"/>
        <v>1079277.88613</v>
      </c>
      <c r="N18" s="52"/>
    </row>
    <row r="19" spans="1:14" ht="12.75" customHeight="1">
      <c r="A19" s="796"/>
      <c r="B19" s="797"/>
      <c r="C19" s="797"/>
      <c r="D19" s="797" t="s">
        <v>343</v>
      </c>
      <c r="E19" s="797" t="s">
        <v>1036</v>
      </c>
      <c r="F19" s="798"/>
      <c r="G19" s="799">
        <f t="shared" si="2"/>
        <v>14</v>
      </c>
      <c r="H19" s="800">
        <f aca="true" t="shared" si="9" ref="H19:M19">+H20+H21</f>
        <v>1196.5782</v>
      </c>
      <c r="I19" s="801">
        <f t="shared" si="9"/>
        <v>1752.76206</v>
      </c>
      <c r="J19" s="800">
        <f t="shared" si="9"/>
        <v>5499.9</v>
      </c>
      <c r="K19" s="801">
        <f t="shared" si="9"/>
        <v>5499.9</v>
      </c>
      <c r="L19" s="800">
        <f t="shared" si="9"/>
        <v>6696.4782</v>
      </c>
      <c r="M19" s="802">
        <f t="shared" si="9"/>
        <v>7252.66206</v>
      </c>
      <c r="N19" s="52"/>
    </row>
    <row r="20" spans="1:14" ht="12.75" customHeight="1">
      <c r="A20" s="803"/>
      <c r="B20" s="804"/>
      <c r="C20" s="804"/>
      <c r="D20" s="804"/>
      <c r="E20" s="804" t="s">
        <v>542</v>
      </c>
      <c r="F20" s="804" t="s">
        <v>544</v>
      </c>
      <c r="G20" s="812">
        <f t="shared" si="2"/>
        <v>15</v>
      </c>
      <c r="H20" s="815">
        <f>'5.d'!H14</f>
        <v>1196.5782</v>
      </c>
      <c r="I20" s="816">
        <f>'5.d'!I14</f>
        <v>1752.76206</v>
      </c>
      <c r="J20" s="815">
        <f>'5.d'!J14</f>
        <v>5499.9</v>
      </c>
      <c r="K20" s="816">
        <f>'5.d'!K14</f>
        <v>5499.9</v>
      </c>
      <c r="L20" s="815">
        <f>'5.d'!L14</f>
        <v>6696.4782</v>
      </c>
      <c r="M20" s="1158">
        <f>'5.d'!M14</f>
        <v>7252.66206</v>
      </c>
      <c r="N20" s="55"/>
    </row>
    <row r="21" spans="1:14" ht="12.75" customHeight="1">
      <c r="A21" s="803"/>
      <c r="B21" s="804"/>
      <c r="C21" s="804"/>
      <c r="D21" s="804"/>
      <c r="E21" s="46"/>
      <c r="F21" s="804" t="s">
        <v>545</v>
      </c>
      <c r="G21" s="812">
        <f t="shared" si="2"/>
        <v>16</v>
      </c>
      <c r="H21" s="817">
        <f>'5.d'!H15</f>
        <v>0</v>
      </c>
      <c r="I21" s="818">
        <f>'5.d'!I15</f>
        <v>0</v>
      </c>
      <c r="J21" s="817">
        <f>'5.d'!J15</f>
        <v>0</v>
      </c>
      <c r="K21" s="818">
        <f>'5.d'!K15</f>
        <v>0</v>
      </c>
      <c r="L21" s="817">
        <f>'5.d'!L15</f>
        <v>0</v>
      </c>
      <c r="M21" s="1159">
        <f>'5.d'!M15</f>
        <v>0</v>
      </c>
      <c r="N21" s="55"/>
    </row>
    <row r="22" spans="1:14" ht="12.75" customHeight="1">
      <c r="A22" s="796"/>
      <c r="B22" s="797"/>
      <c r="C22" s="797"/>
      <c r="D22" s="797"/>
      <c r="E22" s="797" t="s">
        <v>1037</v>
      </c>
      <c r="F22" s="798"/>
      <c r="G22" s="799">
        <f>G21+1</f>
        <v>17</v>
      </c>
      <c r="H22" s="800">
        <f aca="true" t="shared" si="10" ref="H22:M22">+H23+H24</f>
        <v>1075192.68384</v>
      </c>
      <c r="I22" s="801">
        <f t="shared" si="10"/>
        <v>1066157.11207</v>
      </c>
      <c r="J22" s="800">
        <f t="shared" si="10"/>
        <v>5907.4169999999995</v>
      </c>
      <c r="K22" s="801">
        <f t="shared" si="10"/>
        <v>5868.112</v>
      </c>
      <c r="L22" s="800">
        <f t="shared" si="10"/>
        <v>1081100.10084</v>
      </c>
      <c r="M22" s="802">
        <f t="shared" si="10"/>
        <v>1072025.22407</v>
      </c>
      <c r="N22" s="52"/>
    </row>
    <row r="23" spans="1:14" ht="12.75" customHeight="1">
      <c r="A23" s="811"/>
      <c r="B23" s="804"/>
      <c r="C23" s="804"/>
      <c r="D23" s="804"/>
      <c r="E23" s="804" t="s">
        <v>542</v>
      </c>
      <c r="F23" s="804" t="s">
        <v>544</v>
      </c>
      <c r="G23" s="812">
        <f t="shared" si="2"/>
        <v>18</v>
      </c>
      <c r="H23" s="808">
        <f>'5.a'!E22</f>
        <v>43181.44235</v>
      </c>
      <c r="I23" s="810">
        <f>'5.a'!F22</f>
        <v>42817.770249999994</v>
      </c>
      <c r="J23" s="808">
        <f>'5.a'!G22</f>
        <v>0</v>
      </c>
      <c r="K23" s="810">
        <f>'5.a'!H22</f>
        <v>0</v>
      </c>
      <c r="L23" s="808">
        <f>+H23+J23</f>
        <v>43181.44235</v>
      </c>
      <c r="M23" s="809">
        <f>+I23+K23</f>
        <v>42817.770249999994</v>
      </c>
      <c r="N23" s="55"/>
    </row>
    <row r="24" spans="1:14" ht="12.75" customHeight="1">
      <c r="A24" s="814"/>
      <c r="B24" s="804"/>
      <c r="C24" s="804"/>
      <c r="D24" s="804"/>
      <c r="E24" s="46"/>
      <c r="F24" s="804" t="s">
        <v>545</v>
      </c>
      <c r="G24" s="812">
        <f t="shared" si="2"/>
        <v>19</v>
      </c>
      <c r="H24" s="808">
        <f>'5.b'!E20</f>
        <v>1032011.24149</v>
      </c>
      <c r="I24" s="810">
        <f>'5.b'!F20</f>
        <v>1023339.34182</v>
      </c>
      <c r="J24" s="808">
        <f>'5.b'!G20</f>
        <v>5907.4169999999995</v>
      </c>
      <c r="K24" s="810">
        <f>'5.b'!H20</f>
        <v>5868.112</v>
      </c>
      <c r="L24" s="808">
        <f>+H24+J24</f>
        <v>1037918.6584900001</v>
      </c>
      <c r="M24" s="809">
        <f>+I24+K24</f>
        <v>1029207.4538199999</v>
      </c>
      <c r="N24" s="55"/>
    </row>
    <row r="25" spans="1:14" ht="12.75" customHeight="1">
      <c r="A25" s="787"/>
      <c r="B25" s="788"/>
      <c r="C25" s="789"/>
      <c r="D25" s="790" t="s">
        <v>1038</v>
      </c>
      <c r="E25" s="788"/>
      <c r="F25" s="791"/>
      <c r="G25" s="792">
        <f t="shared" si="2"/>
        <v>20</v>
      </c>
      <c r="H25" s="793">
        <f aca="true" t="shared" si="11" ref="H25:M25">+H26+H29</f>
        <v>25569.62382</v>
      </c>
      <c r="I25" s="794">
        <f t="shared" si="11"/>
        <v>34868.74745</v>
      </c>
      <c r="J25" s="793">
        <f t="shared" si="11"/>
        <v>0</v>
      </c>
      <c r="K25" s="794">
        <f t="shared" si="11"/>
        <v>7250.13954</v>
      </c>
      <c r="L25" s="793">
        <f t="shared" si="11"/>
        <v>25569.62382</v>
      </c>
      <c r="M25" s="795">
        <f t="shared" si="11"/>
        <v>42118.886990000006</v>
      </c>
      <c r="N25" s="52"/>
    </row>
    <row r="26" spans="1:14" ht="12.75" customHeight="1">
      <c r="A26" s="796"/>
      <c r="B26" s="797"/>
      <c r="C26" s="797"/>
      <c r="D26" s="797" t="s">
        <v>343</v>
      </c>
      <c r="E26" s="797" t="s">
        <v>1039</v>
      </c>
      <c r="F26" s="798"/>
      <c r="G26" s="799">
        <f t="shared" si="2"/>
        <v>21</v>
      </c>
      <c r="H26" s="800">
        <f aca="true" t="shared" si="12" ref="H26:M26">+H27+H28</f>
        <v>23585.75975</v>
      </c>
      <c r="I26" s="801">
        <f t="shared" si="12"/>
        <v>32884.88338</v>
      </c>
      <c r="J26" s="800">
        <f t="shared" si="12"/>
        <v>0</v>
      </c>
      <c r="K26" s="801">
        <f t="shared" si="12"/>
        <v>7250.13954</v>
      </c>
      <c r="L26" s="800">
        <f t="shared" si="12"/>
        <v>23585.75975</v>
      </c>
      <c r="M26" s="802">
        <f t="shared" si="12"/>
        <v>40135.02292</v>
      </c>
      <c r="N26" s="52"/>
    </row>
    <row r="27" spans="1:14" ht="12.75" customHeight="1">
      <c r="A27" s="803"/>
      <c r="B27" s="804"/>
      <c r="C27" s="804"/>
      <c r="D27" s="804"/>
      <c r="E27" s="804" t="s">
        <v>542</v>
      </c>
      <c r="F27" s="804" t="s">
        <v>544</v>
      </c>
      <c r="G27" s="812">
        <f t="shared" si="2"/>
        <v>22</v>
      </c>
      <c r="H27" s="815">
        <f>'5.d'!H21</f>
        <v>18189.48627</v>
      </c>
      <c r="I27" s="816">
        <f>'5.d'!I21</f>
        <v>20362.02802</v>
      </c>
      <c r="J27" s="815">
        <f>'5.d'!J21</f>
        <v>0</v>
      </c>
      <c r="K27" s="816">
        <f>'5.d'!K21</f>
        <v>0</v>
      </c>
      <c r="L27" s="815">
        <f>'5.d'!L21</f>
        <v>18189.48627</v>
      </c>
      <c r="M27" s="1158">
        <f>'5.d'!M21</f>
        <v>20362.02802</v>
      </c>
      <c r="N27" s="55"/>
    </row>
    <row r="28" spans="1:14" ht="12.75" customHeight="1">
      <c r="A28" s="803"/>
      <c r="B28" s="804"/>
      <c r="C28" s="804"/>
      <c r="D28" s="804"/>
      <c r="E28" s="46"/>
      <c r="F28" s="804" t="s">
        <v>545</v>
      </c>
      <c r="G28" s="812">
        <f t="shared" si="2"/>
        <v>23</v>
      </c>
      <c r="H28" s="817">
        <f>'5.d'!H22</f>
        <v>5396.27348</v>
      </c>
      <c r="I28" s="818">
        <f>'5.d'!I22</f>
        <v>12522.855360000001</v>
      </c>
      <c r="J28" s="817">
        <f>'5.d'!J22</f>
        <v>0</v>
      </c>
      <c r="K28" s="818">
        <f>'5.d'!K22</f>
        <v>7250.13954</v>
      </c>
      <c r="L28" s="817">
        <f>'5.d'!L22</f>
        <v>5396.27348</v>
      </c>
      <c r="M28" s="1159">
        <f>'5.d'!M22</f>
        <v>19772.994899999998</v>
      </c>
      <c r="N28" s="55"/>
    </row>
    <row r="29" spans="1:14" ht="13.5" customHeight="1">
      <c r="A29" s="796"/>
      <c r="B29" s="797"/>
      <c r="C29" s="797"/>
      <c r="D29" s="797"/>
      <c r="E29" s="797" t="s">
        <v>1040</v>
      </c>
      <c r="F29" s="798"/>
      <c r="G29" s="799">
        <f t="shared" si="2"/>
        <v>24</v>
      </c>
      <c r="H29" s="800">
        <f aca="true" t="shared" si="13" ref="H29:M29">+H30+H31</f>
        <v>1983.86407</v>
      </c>
      <c r="I29" s="801">
        <f t="shared" si="13"/>
        <v>1983.86407</v>
      </c>
      <c r="J29" s="800">
        <f t="shared" si="13"/>
        <v>0</v>
      </c>
      <c r="K29" s="801">
        <f>+K30+K31</f>
        <v>0</v>
      </c>
      <c r="L29" s="800">
        <f>+L30+L31</f>
        <v>1983.86407</v>
      </c>
      <c r="M29" s="802">
        <f t="shared" si="13"/>
        <v>1983.86407</v>
      </c>
      <c r="N29" s="55"/>
    </row>
    <row r="30" spans="1:14" ht="13.5" customHeight="1">
      <c r="A30" s="811"/>
      <c r="B30" s="804"/>
      <c r="C30" s="804"/>
      <c r="D30" s="804"/>
      <c r="E30" s="804" t="s">
        <v>542</v>
      </c>
      <c r="F30" s="804" t="s">
        <v>544</v>
      </c>
      <c r="G30" s="812">
        <f t="shared" si="2"/>
        <v>25</v>
      </c>
      <c r="H30" s="808">
        <f>'5.a'!E29</f>
        <v>1732.94407</v>
      </c>
      <c r="I30" s="810">
        <f>'5.a'!F29</f>
        <v>1732.94407</v>
      </c>
      <c r="J30" s="808">
        <f>'5.a'!G29</f>
        <v>0</v>
      </c>
      <c r="K30" s="810">
        <f>'5.a'!H29</f>
        <v>0</v>
      </c>
      <c r="L30" s="808">
        <f>+H30+J30</f>
        <v>1732.94407</v>
      </c>
      <c r="M30" s="809">
        <f>+I30+K30</f>
        <v>1732.94407</v>
      </c>
      <c r="N30" s="55"/>
    </row>
    <row r="31" spans="1:14" ht="13.5" customHeight="1">
      <c r="A31" s="814"/>
      <c r="B31" s="804"/>
      <c r="C31" s="804"/>
      <c r="D31" s="804"/>
      <c r="E31" s="46"/>
      <c r="F31" s="804" t="s">
        <v>545</v>
      </c>
      <c r="G31" s="812">
        <f t="shared" si="2"/>
        <v>26</v>
      </c>
      <c r="H31" s="808">
        <f>'5.b'!E30</f>
        <v>250.92000000000002</v>
      </c>
      <c r="I31" s="810">
        <f>'5.b'!F30</f>
        <v>250.92000000000002</v>
      </c>
      <c r="J31" s="808">
        <f>'5.b'!G30</f>
        <v>0</v>
      </c>
      <c r="K31" s="810">
        <f>'5.b'!H30</f>
        <v>0</v>
      </c>
      <c r="L31" s="808">
        <f>+H31+J31</f>
        <v>250.92000000000002</v>
      </c>
      <c r="M31" s="809">
        <f>+I31+K31</f>
        <v>250.92000000000002</v>
      </c>
      <c r="N31" s="55"/>
    </row>
    <row r="32" spans="1:14" ht="12.75" customHeight="1">
      <c r="A32" s="783"/>
      <c r="B32" s="1205" t="s">
        <v>1041</v>
      </c>
      <c r="C32" s="1205"/>
      <c r="D32" s="1205" t="s">
        <v>480</v>
      </c>
      <c r="E32" s="1205" t="s">
        <v>543</v>
      </c>
      <c r="F32" s="1206"/>
      <c r="G32" s="784">
        <f>G31+1</f>
        <v>27</v>
      </c>
      <c r="H32" s="785">
        <f aca="true" t="shared" si="14" ref="H32:M32">+H33+H34</f>
        <v>89541.74548999999</v>
      </c>
      <c r="I32" s="786">
        <f t="shared" si="14"/>
        <v>89490.62548999999</v>
      </c>
      <c r="J32" s="785">
        <f t="shared" si="14"/>
        <v>200.04649</v>
      </c>
      <c r="K32" s="786">
        <f t="shared" si="14"/>
        <v>200.04649</v>
      </c>
      <c r="L32" s="785">
        <f t="shared" si="14"/>
        <v>89741.79197999998</v>
      </c>
      <c r="M32" s="1156">
        <f t="shared" si="14"/>
        <v>89690.67197999998</v>
      </c>
      <c r="N32" s="52"/>
    </row>
    <row r="33" spans="1:14" s="54" customFormat="1" ht="12.75" customHeight="1">
      <c r="A33" s="811"/>
      <c r="B33" s="819"/>
      <c r="C33" s="819"/>
      <c r="D33" s="819"/>
      <c r="E33" s="820" t="s">
        <v>544</v>
      </c>
      <c r="F33" s="821"/>
      <c r="G33" s="812">
        <f>G32+1</f>
        <v>28</v>
      </c>
      <c r="H33" s="808">
        <f>'5.a'!E32</f>
        <v>1339.20764</v>
      </c>
      <c r="I33" s="810">
        <f>'5.a'!F32</f>
        <v>1339.20764</v>
      </c>
      <c r="J33" s="808">
        <f>'5.a'!G32</f>
        <v>0</v>
      </c>
      <c r="K33" s="810">
        <f>'5.a'!H32</f>
        <v>0</v>
      </c>
      <c r="L33" s="808">
        <f>+H33+J33</f>
        <v>1339.20764</v>
      </c>
      <c r="M33" s="809">
        <f>+I33+K33</f>
        <v>1339.20764</v>
      </c>
      <c r="N33" s="55"/>
    </row>
    <row r="34" spans="1:14" s="54" customFormat="1" ht="12.75" customHeight="1" thickBot="1">
      <c r="A34" s="822"/>
      <c r="B34" s="823"/>
      <c r="C34" s="823"/>
      <c r="D34" s="823"/>
      <c r="E34" s="824" t="s">
        <v>545</v>
      </c>
      <c r="F34" s="825"/>
      <c r="G34" s="826">
        <f t="shared" si="2"/>
        <v>29</v>
      </c>
      <c r="H34" s="827">
        <f>'5.b'!E33</f>
        <v>88202.53785</v>
      </c>
      <c r="I34" s="828">
        <f>'5.b'!F33</f>
        <v>88151.41785</v>
      </c>
      <c r="J34" s="827">
        <f>'5.b'!G33</f>
        <v>200.04649</v>
      </c>
      <c r="K34" s="828">
        <f>'5.b'!H33</f>
        <v>200.04649</v>
      </c>
      <c r="L34" s="827">
        <f>+H34+J34</f>
        <v>88402.58433999999</v>
      </c>
      <c r="M34" s="829">
        <f>+I34+K34</f>
        <v>88351.46433999999</v>
      </c>
      <c r="N34" s="55"/>
    </row>
    <row r="35" spans="1:14" s="54" customFormat="1" ht="12.75" customHeight="1" thickBot="1">
      <c r="A35" s="830"/>
      <c r="B35" s="830"/>
      <c r="C35" s="830"/>
      <c r="D35" s="830"/>
      <c r="E35" s="830"/>
      <c r="F35" s="830"/>
      <c r="G35" s="830"/>
      <c r="H35" s="831"/>
      <c r="I35" s="831"/>
      <c r="J35" s="831"/>
      <c r="K35" s="831"/>
      <c r="L35" s="831"/>
      <c r="M35" s="831"/>
      <c r="N35" s="56"/>
    </row>
    <row r="36" spans="1:14" ht="12.75" customHeight="1">
      <c r="A36" s="1207" t="s">
        <v>1042</v>
      </c>
      <c r="B36" s="1208"/>
      <c r="C36" s="1208"/>
      <c r="D36" s="1208"/>
      <c r="E36" s="1208"/>
      <c r="F36" s="1209"/>
      <c r="G36" s="780">
        <f>G34+1</f>
        <v>30</v>
      </c>
      <c r="H36" s="781">
        <f aca="true" t="shared" si="15" ref="H36:M36">+H37+H42</f>
        <v>8433476.235539999</v>
      </c>
      <c r="I36" s="782">
        <f t="shared" si="15"/>
        <v>8060501.706519997</v>
      </c>
      <c r="J36" s="781">
        <f t="shared" si="15"/>
        <v>1767254.5355299998</v>
      </c>
      <c r="K36" s="782">
        <f t="shared" si="15"/>
        <v>1416052.9241445</v>
      </c>
      <c r="L36" s="781">
        <f t="shared" si="15"/>
        <v>10200730.771069998</v>
      </c>
      <c r="M36" s="1155">
        <f t="shared" si="15"/>
        <v>9476554.630664498</v>
      </c>
      <c r="N36" s="52"/>
    </row>
    <row r="37" spans="1:14" ht="12.75" customHeight="1">
      <c r="A37" s="796"/>
      <c r="B37" s="797"/>
      <c r="C37" s="832" t="s">
        <v>542</v>
      </c>
      <c r="D37" s="797" t="s">
        <v>1043</v>
      </c>
      <c r="E37" s="797"/>
      <c r="F37" s="798"/>
      <c r="G37" s="799">
        <f aca="true" t="shared" si="16" ref="G37:G55">G36+1</f>
        <v>31</v>
      </c>
      <c r="H37" s="800">
        <f aca="true" t="shared" si="17" ref="H37:M37">+H38+H39+H40+H41</f>
        <v>4832907.485629999</v>
      </c>
      <c r="I37" s="801">
        <f t="shared" si="17"/>
        <v>4618679.332189998</v>
      </c>
      <c r="J37" s="800">
        <f t="shared" si="17"/>
        <v>1293956.1358899998</v>
      </c>
      <c r="K37" s="801">
        <f t="shared" si="17"/>
        <v>1000468.22497</v>
      </c>
      <c r="L37" s="800">
        <f t="shared" si="17"/>
        <v>6126863.621519999</v>
      </c>
      <c r="M37" s="802">
        <f t="shared" si="17"/>
        <v>5619147.557159998</v>
      </c>
      <c r="N37" s="57"/>
    </row>
    <row r="38" spans="1:14" ht="12.75" customHeight="1">
      <c r="A38" s="833"/>
      <c r="B38" s="819"/>
      <c r="C38" s="819"/>
      <c r="D38" s="834" t="s">
        <v>542</v>
      </c>
      <c r="E38" s="835" t="s">
        <v>1044</v>
      </c>
      <c r="F38" s="836"/>
      <c r="G38" s="805">
        <f t="shared" si="16"/>
        <v>32</v>
      </c>
      <c r="H38" s="808">
        <f aca="true" t="shared" si="18" ref="H38:M38">+H10+H13</f>
        <v>4767267.827099999</v>
      </c>
      <c r="I38" s="810">
        <f t="shared" si="18"/>
        <v>4550674.620149998</v>
      </c>
      <c r="J38" s="808">
        <f t="shared" si="18"/>
        <v>1288456.23589</v>
      </c>
      <c r="K38" s="810">
        <f t="shared" si="18"/>
        <v>994968.32497</v>
      </c>
      <c r="L38" s="808">
        <f t="shared" si="18"/>
        <v>6055724.062989999</v>
      </c>
      <c r="M38" s="809">
        <f t="shared" si="18"/>
        <v>5545642.945119998</v>
      </c>
      <c r="N38" s="57"/>
    </row>
    <row r="39" spans="1:14" ht="12.75" customHeight="1">
      <c r="A39" s="833"/>
      <c r="B39" s="819"/>
      <c r="C39" s="819"/>
      <c r="D39" s="819"/>
      <c r="E39" s="835" t="s">
        <v>1045</v>
      </c>
      <c r="F39" s="836"/>
      <c r="G39" s="805">
        <f t="shared" si="16"/>
        <v>33</v>
      </c>
      <c r="H39" s="808">
        <f aca="true" t="shared" si="19" ref="H39:M39">+H20+H23</f>
        <v>44378.02055</v>
      </c>
      <c r="I39" s="810">
        <f t="shared" si="19"/>
        <v>44570.532309999995</v>
      </c>
      <c r="J39" s="808">
        <f t="shared" si="19"/>
        <v>5499.9</v>
      </c>
      <c r="K39" s="810">
        <f t="shared" si="19"/>
        <v>5499.9</v>
      </c>
      <c r="L39" s="808">
        <f t="shared" si="19"/>
        <v>49877.920549999995</v>
      </c>
      <c r="M39" s="809">
        <f t="shared" si="19"/>
        <v>50070.43231</v>
      </c>
      <c r="N39" s="57"/>
    </row>
    <row r="40" spans="1:14" ht="12.75" customHeight="1">
      <c r="A40" s="833"/>
      <c r="B40" s="819"/>
      <c r="C40" s="819"/>
      <c r="D40" s="819"/>
      <c r="E40" s="835" t="s">
        <v>1046</v>
      </c>
      <c r="F40" s="836"/>
      <c r="G40" s="805">
        <f t="shared" si="16"/>
        <v>34</v>
      </c>
      <c r="H40" s="808">
        <f aca="true" t="shared" si="20" ref="H40:M40">+H27+H30</f>
        <v>19922.430340000003</v>
      </c>
      <c r="I40" s="810">
        <f t="shared" si="20"/>
        <v>22094.972090000003</v>
      </c>
      <c r="J40" s="808">
        <f t="shared" si="20"/>
        <v>0</v>
      </c>
      <c r="K40" s="810">
        <f t="shared" si="20"/>
        <v>0</v>
      </c>
      <c r="L40" s="808">
        <f t="shared" si="20"/>
        <v>19922.430340000003</v>
      </c>
      <c r="M40" s="809">
        <f t="shared" si="20"/>
        <v>22094.972090000003</v>
      </c>
      <c r="N40" s="58"/>
    </row>
    <row r="41" spans="1:14" ht="12.75" customHeight="1">
      <c r="A41" s="833"/>
      <c r="B41" s="819"/>
      <c r="C41" s="819"/>
      <c r="D41" s="834"/>
      <c r="E41" s="804" t="s">
        <v>1047</v>
      </c>
      <c r="F41" s="836"/>
      <c r="G41" s="805">
        <f t="shared" si="16"/>
        <v>35</v>
      </c>
      <c r="H41" s="808">
        <f aca="true" t="shared" si="21" ref="H41:M41">+H33</f>
        <v>1339.20764</v>
      </c>
      <c r="I41" s="810">
        <f t="shared" si="21"/>
        <v>1339.20764</v>
      </c>
      <c r="J41" s="808">
        <f t="shared" si="21"/>
        <v>0</v>
      </c>
      <c r="K41" s="810">
        <f t="shared" si="21"/>
        <v>0</v>
      </c>
      <c r="L41" s="808">
        <f t="shared" si="21"/>
        <v>1339.20764</v>
      </c>
      <c r="M41" s="809">
        <f t="shared" si="21"/>
        <v>1339.20764</v>
      </c>
      <c r="N41" s="58"/>
    </row>
    <row r="42" spans="1:14" ht="12.75" customHeight="1">
      <c r="A42" s="796"/>
      <c r="B42" s="797"/>
      <c r="C42" s="837"/>
      <c r="D42" s="797" t="s">
        <v>1048</v>
      </c>
      <c r="E42" s="797"/>
      <c r="F42" s="798"/>
      <c r="G42" s="799">
        <f t="shared" si="16"/>
        <v>36</v>
      </c>
      <c r="H42" s="800">
        <f aca="true" t="shared" si="22" ref="H42:M42">+H43+H44+H45+H46</f>
        <v>3600568.74991</v>
      </c>
      <c r="I42" s="801">
        <f t="shared" si="22"/>
        <v>3441822.3743299996</v>
      </c>
      <c r="J42" s="800">
        <f t="shared" si="22"/>
        <v>473298.39963999996</v>
      </c>
      <c r="K42" s="801">
        <f t="shared" si="22"/>
        <v>415584.6991745</v>
      </c>
      <c r="L42" s="800">
        <f t="shared" si="22"/>
        <v>4073867.1495499997</v>
      </c>
      <c r="M42" s="802">
        <f t="shared" si="22"/>
        <v>3857407.0735045</v>
      </c>
      <c r="N42" s="58"/>
    </row>
    <row r="43" spans="1:14" ht="12.75" customHeight="1">
      <c r="A43" s="838"/>
      <c r="B43" s="804"/>
      <c r="C43" s="835"/>
      <c r="D43" s="834" t="s">
        <v>542</v>
      </c>
      <c r="E43" s="835" t="s">
        <v>1049</v>
      </c>
      <c r="F43" s="839"/>
      <c r="G43" s="805">
        <f t="shared" si="16"/>
        <v>37</v>
      </c>
      <c r="H43" s="808">
        <f aca="true" t="shared" si="23" ref="H43:M43">+H11+H17</f>
        <v>2474707.77709</v>
      </c>
      <c r="I43" s="810">
        <f t="shared" si="23"/>
        <v>2317557.8393</v>
      </c>
      <c r="J43" s="808">
        <f t="shared" si="23"/>
        <v>467190.93614999996</v>
      </c>
      <c r="K43" s="810">
        <f t="shared" si="23"/>
        <v>402266.4011445</v>
      </c>
      <c r="L43" s="808">
        <f t="shared" si="23"/>
        <v>2941898.71324</v>
      </c>
      <c r="M43" s="809">
        <f t="shared" si="23"/>
        <v>2719824.2404445</v>
      </c>
      <c r="N43" s="57"/>
    </row>
    <row r="44" spans="1:14" ht="12.75" customHeight="1">
      <c r="A44" s="838"/>
      <c r="B44" s="804"/>
      <c r="C44" s="835"/>
      <c r="D44" s="819"/>
      <c r="E44" s="835" t="s">
        <v>1050</v>
      </c>
      <c r="F44" s="839"/>
      <c r="G44" s="805">
        <f t="shared" si="16"/>
        <v>38</v>
      </c>
      <c r="H44" s="808">
        <f aca="true" t="shared" si="24" ref="H44:M44">+H21+H24</f>
        <v>1032011.24149</v>
      </c>
      <c r="I44" s="810">
        <f t="shared" si="24"/>
        <v>1023339.34182</v>
      </c>
      <c r="J44" s="808">
        <f t="shared" si="24"/>
        <v>5907.4169999999995</v>
      </c>
      <c r="K44" s="810">
        <f t="shared" si="24"/>
        <v>5868.112</v>
      </c>
      <c r="L44" s="808">
        <f t="shared" si="24"/>
        <v>1037918.6584900001</v>
      </c>
      <c r="M44" s="809">
        <f t="shared" si="24"/>
        <v>1029207.4538199999</v>
      </c>
      <c r="N44" s="58"/>
    </row>
    <row r="45" spans="1:14" ht="12.75" customHeight="1">
      <c r="A45" s="833"/>
      <c r="B45" s="819"/>
      <c r="C45" s="819"/>
      <c r="D45" s="819"/>
      <c r="E45" s="835" t="s">
        <v>1051</v>
      </c>
      <c r="F45" s="836"/>
      <c r="G45" s="805">
        <f t="shared" si="16"/>
        <v>39</v>
      </c>
      <c r="H45" s="808">
        <f aca="true" t="shared" si="25" ref="H45:M45">+H28+H31</f>
        <v>5647.19348</v>
      </c>
      <c r="I45" s="810">
        <f t="shared" si="25"/>
        <v>12773.775360000001</v>
      </c>
      <c r="J45" s="808">
        <f t="shared" si="25"/>
        <v>0</v>
      </c>
      <c r="K45" s="810">
        <f t="shared" si="25"/>
        <v>7250.13954</v>
      </c>
      <c r="L45" s="808">
        <f t="shared" si="25"/>
        <v>5647.19348</v>
      </c>
      <c r="M45" s="809">
        <f t="shared" si="25"/>
        <v>20023.914899999996</v>
      </c>
      <c r="N45" s="58"/>
    </row>
    <row r="46" spans="1:14" ht="12.75" customHeight="1">
      <c r="A46" s="833"/>
      <c r="B46" s="819"/>
      <c r="C46" s="819"/>
      <c r="D46" s="834"/>
      <c r="E46" s="804" t="s">
        <v>1052</v>
      </c>
      <c r="F46" s="836"/>
      <c r="G46" s="805">
        <f t="shared" si="16"/>
        <v>40</v>
      </c>
      <c r="H46" s="808">
        <f aca="true" t="shared" si="26" ref="H46:M46">+H34</f>
        <v>88202.53785</v>
      </c>
      <c r="I46" s="810">
        <f t="shared" si="26"/>
        <v>88151.41785</v>
      </c>
      <c r="J46" s="808">
        <f t="shared" si="26"/>
        <v>200.04649</v>
      </c>
      <c r="K46" s="810">
        <f t="shared" si="26"/>
        <v>200.04649</v>
      </c>
      <c r="L46" s="808">
        <f t="shared" si="26"/>
        <v>88402.58433999999</v>
      </c>
      <c r="M46" s="809">
        <f t="shared" si="26"/>
        <v>88351.46433999999</v>
      </c>
      <c r="N46" s="58"/>
    </row>
    <row r="47" spans="1:14" ht="12.75" customHeight="1">
      <c r="A47" s="1210" t="s">
        <v>1053</v>
      </c>
      <c r="B47" s="1211"/>
      <c r="C47" s="1211"/>
      <c r="D47" s="1211"/>
      <c r="E47" s="1211"/>
      <c r="F47" s="1212"/>
      <c r="G47" s="840">
        <f t="shared" si="16"/>
        <v>41</v>
      </c>
      <c r="H47" s="841">
        <f aca="true" t="shared" si="27" ref="H47:M47">+H48+H52</f>
        <v>8433476.235539999</v>
      </c>
      <c r="I47" s="842">
        <f t="shared" si="27"/>
        <v>8060501.706519997</v>
      </c>
      <c r="J47" s="841">
        <f t="shared" si="27"/>
        <v>1767254.53553</v>
      </c>
      <c r="K47" s="842">
        <f t="shared" si="27"/>
        <v>1416052.9241445</v>
      </c>
      <c r="L47" s="841">
        <f t="shared" si="27"/>
        <v>10200730.77107</v>
      </c>
      <c r="M47" s="1160">
        <f t="shared" si="27"/>
        <v>9476554.630664498</v>
      </c>
      <c r="N47" s="52"/>
    </row>
    <row r="48" spans="1:14" ht="12.75" customHeight="1">
      <c r="A48" s="796"/>
      <c r="B48" s="797"/>
      <c r="C48" s="832" t="s">
        <v>542</v>
      </c>
      <c r="D48" s="797" t="s">
        <v>1054</v>
      </c>
      <c r="E48" s="797"/>
      <c r="F48" s="798"/>
      <c r="G48" s="799">
        <f t="shared" si="16"/>
        <v>42</v>
      </c>
      <c r="H48" s="800">
        <f aca="true" t="shared" si="28" ref="H48:M48">+H49+H50+H51</f>
        <v>4832907.485629999</v>
      </c>
      <c r="I48" s="801">
        <f t="shared" si="28"/>
        <v>4618679.332189998</v>
      </c>
      <c r="J48" s="800">
        <f t="shared" si="28"/>
        <v>1293956.13589</v>
      </c>
      <c r="K48" s="801">
        <f t="shared" si="28"/>
        <v>1000468.22497</v>
      </c>
      <c r="L48" s="800">
        <f t="shared" si="28"/>
        <v>6126863.621519999</v>
      </c>
      <c r="M48" s="802">
        <f t="shared" si="28"/>
        <v>5619147.557159998</v>
      </c>
      <c r="N48" s="57"/>
    </row>
    <row r="49" spans="1:14" ht="12.75" customHeight="1">
      <c r="A49" s="833"/>
      <c r="B49" s="819"/>
      <c r="C49" s="819"/>
      <c r="D49" s="834" t="s">
        <v>542</v>
      </c>
      <c r="E49" s="804" t="s">
        <v>1055</v>
      </c>
      <c r="F49" s="836"/>
      <c r="G49" s="805">
        <f t="shared" si="16"/>
        <v>43</v>
      </c>
      <c r="H49" s="808">
        <f aca="true" t="shared" si="29" ref="H49:M49">+H10+H20+H27</f>
        <v>400875.10724000004</v>
      </c>
      <c r="I49" s="810">
        <f t="shared" si="29"/>
        <v>196883.41843000002</v>
      </c>
      <c r="J49" s="808">
        <f t="shared" si="29"/>
        <v>567117.40406</v>
      </c>
      <c r="K49" s="810">
        <f t="shared" si="29"/>
        <v>430433.74276000005</v>
      </c>
      <c r="L49" s="808">
        <f t="shared" si="29"/>
        <v>967992.5113</v>
      </c>
      <c r="M49" s="809">
        <f t="shared" si="29"/>
        <v>627317.16119</v>
      </c>
      <c r="N49" s="57"/>
    </row>
    <row r="50" spans="1:14" ht="12.75" customHeight="1">
      <c r="A50" s="833"/>
      <c r="B50" s="819"/>
      <c r="C50" s="819"/>
      <c r="D50" s="819"/>
      <c r="E50" s="804" t="s">
        <v>1056</v>
      </c>
      <c r="F50" s="836"/>
      <c r="G50" s="805">
        <f t="shared" si="16"/>
        <v>44</v>
      </c>
      <c r="H50" s="808">
        <f aca="true" t="shared" si="30" ref="H50:M50">+H13+H23+H30</f>
        <v>4430693.17075</v>
      </c>
      <c r="I50" s="810">
        <f t="shared" si="30"/>
        <v>4420456.706119998</v>
      </c>
      <c r="J50" s="808">
        <f t="shared" si="30"/>
        <v>726838.73183</v>
      </c>
      <c r="K50" s="810">
        <f t="shared" si="30"/>
        <v>570034.4822099999</v>
      </c>
      <c r="L50" s="808">
        <f t="shared" si="30"/>
        <v>5157531.902579999</v>
      </c>
      <c r="M50" s="809">
        <f t="shared" si="30"/>
        <v>4990491.188329998</v>
      </c>
      <c r="N50" s="57"/>
    </row>
    <row r="51" spans="1:14" ht="12.75" customHeight="1">
      <c r="A51" s="833"/>
      <c r="B51" s="819"/>
      <c r="C51" s="819"/>
      <c r="D51" s="834"/>
      <c r="E51" s="804" t="s">
        <v>1057</v>
      </c>
      <c r="F51" s="836"/>
      <c r="G51" s="805">
        <f t="shared" si="16"/>
        <v>45</v>
      </c>
      <c r="H51" s="808">
        <f aca="true" t="shared" si="31" ref="H51:M51">+H33</f>
        <v>1339.20764</v>
      </c>
      <c r="I51" s="810">
        <f t="shared" si="31"/>
        <v>1339.20764</v>
      </c>
      <c r="J51" s="808">
        <f t="shared" si="31"/>
        <v>0</v>
      </c>
      <c r="K51" s="810">
        <f t="shared" si="31"/>
        <v>0</v>
      </c>
      <c r="L51" s="808">
        <f t="shared" si="31"/>
        <v>1339.20764</v>
      </c>
      <c r="M51" s="809">
        <f t="shared" si="31"/>
        <v>1339.20764</v>
      </c>
      <c r="N51" s="57"/>
    </row>
    <row r="52" spans="1:14" ht="12.75" customHeight="1">
      <c r="A52" s="796"/>
      <c r="B52" s="797"/>
      <c r="C52" s="837"/>
      <c r="D52" s="797" t="s">
        <v>1058</v>
      </c>
      <c r="E52" s="797"/>
      <c r="F52" s="798"/>
      <c r="G52" s="799">
        <f t="shared" si="16"/>
        <v>46</v>
      </c>
      <c r="H52" s="800">
        <f aca="true" t="shared" si="32" ref="H52:M52">+H53+H54+H55</f>
        <v>3600568.74991</v>
      </c>
      <c r="I52" s="801">
        <f t="shared" si="32"/>
        <v>3441822.3743299996</v>
      </c>
      <c r="J52" s="800">
        <f t="shared" si="32"/>
        <v>473298.39963999996</v>
      </c>
      <c r="K52" s="801">
        <f t="shared" si="32"/>
        <v>415584.6991745</v>
      </c>
      <c r="L52" s="800">
        <f t="shared" si="32"/>
        <v>4073867.14955</v>
      </c>
      <c r="M52" s="802">
        <f t="shared" si="32"/>
        <v>3857407.0735045</v>
      </c>
      <c r="N52" s="58"/>
    </row>
    <row r="53" spans="1:14" ht="12.75" customHeight="1">
      <c r="A53" s="838"/>
      <c r="B53" s="804"/>
      <c r="C53" s="835"/>
      <c r="D53" s="834" t="s">
        <v>542</v>
      </c>
      <c r="E53" s="804" t="s">
        <v>1059</v>
      </c>
      <c r="F53" s="839"/>
      <c r="G53" s="812">
        <f t="shared" si="16"/>
        <v>47</v>
      </c>
      <c r="H53" s="808">
        <f aca="true" t="shared" si="33" ref="H53:M53">+H11+H21+H28</f>
        <v>456081.01357</v>
      </c>
      <c r="I53" s="810">
        <f t="shared" si="33"/>
        <v>306643.26265999995</v>
      </c>
      <c r="J53" s="808">
        <f t="shared" si="33"/>
        <v>416384.13615</v>
      </c>
      <c r="K53" s="810">
        <f t="shared" si="33"/>
        <v>358709.7406845</v>
      </c>
      <c r="L53" s="808">
        <f t="shared" si="33"/>
        <v>872465.14972</v>
      </c>
      <c r="M53" s="809">
        <f t="shared" si="33"/>
        <v>665353.0033445</v>
      </c>
      <c r="N53" s="55"/>
    </row>
    <row r="54" spans="1:14" ht="12.75" customHeight="1">
      <c r="A54" s="838"/>
      <c r="B54" s="804"/>
      <c r="C54" s="835"/>
      <c r="D54" s="819"/>
      <c r="E54" s="804" t="s">
        <v>1060</v>
      </c>
      <c r="F54" s="839"/>
      <c r="G54" s="812">
        <f t="shared" si="16"/>
        <v>48</v>
      </c>
      <c r="H54" s="808">
        <f aca="true" t="shared" si="34" ref="H54:M54">+H17+H24+H31</f>
        <v>3056285.19849</v>
      </c>
      <c r="I54" s="810">
        <f t="shared" si="34"/>
        <v>3047027.6938199997</v>
      </c>
      <c r="J54" s="808">
        <f t="shared" si="34"/>
        <v>56714.217</v>
      </c>
      <c r="K54" s="810">
        <f t="shared" si="34"/>
        <v>56674.912</v>
      </c>
      <c r="L54" s="808">
        <f t="shared" si="34"/>
        <v>3112999.41549</v>
      </c>
      <c r="M54" s="809">
        <f t="shared" si="34"/>
        <v>3103702.60582</v>
      </c>
      <c r="N54" s="55"/>
    </row>
    <row r="55" spans="1:14" ht="12.75" customHeight="1" thickBot="1">
      <c r="A55" s="843"/>
      <c r="B55" s="823"/>
      <c r="C55" s="823"/>
      <c r="D55" s="823"/>
      <c r="E55" s="844" t="s">
        <v>1061</v>
      </c>
      <c r="F55" s="845"/>
      <c r="G55" s="846">
        <f t="shared" si="16"/>
        <v>49</v>
      </c>
      <c r="H55" s="827">
        <f aca="true" t="shared" si="35" ref="H55:M55">+H34</f>
        <v>88202.53785</v>
      </c>
      <c r="I55" s="828">
        <f t="shared" si="35"/>
        <v>88151.41785</v>
      </c>
      <c r="J55" s="827">
        <f t="shared" si="35"/>
        <v>200.04649</v>
      </c>
      <c r="K55" s="828">
        <f t="shared" si="35"/>
        <v>200.04649</v>
      </c>
      <c r="L55" s="827">
        <f t="shared" si="35"/>
        <v>88402.58433999999</v>
      </c>
      <c r="M55" s="829">
        <f t="shared" si="35"/>
        <v>88351.46433999999</v>
      </c>
      <c r="N55" s="58"/>
    </row>
    <row r="56" spans="1:13" ht="13.5">
      <c r="A56" s="46"/>
      <c r="B56" s="46"/>
      <c r="C56" s="46"/>
      <c r="D56" s="46"/>
      <c r="E56" s="46"/>
      <c r="F56" s="46"/>
      <c r="G56" s="48"/>
      <c r="H56" s="46"/>
      <c r="I56" s="46"/>
      <c r="J56" s="46"/>
      <c r="K56" s="46"/>
      <c r="L56" s="46"/>
      <c r="M56" s="46"/>
    </row>
    <row r="57" spans="1:13" ht="13.5">
      <c r="A57" s="46" t="s">
        <v>479</v>
      </c>
      <c r="B57" s="46"/>
      <c r="C57" s="46"/>
      <c r="D57" s="47"/>
      <c r="E57" s="47"/>
      <c r="F57" s="46"/>
      <c r="G57" s="48"/>
      <c r="H57" s="46"/>
      <c r="I57" s="46"/>
      <c r="J57" s="46"/>
      <c r="K57" s="46"/>
      <c r="L57" s="46"/>
      <c r="M57" s="46"/>
    </row>
    <row r="58" spans="1:14" ht="30.75" customHeight="1">
      <c r="A58" s="1204" t="s">
        <v>597</v>
      </c>
      <c r="B58" s="1204"/>
      <c r="C58" s="1204"/>
      <c r="D58" s="1204"/>
      <c r="E58" s="1204"/>
      <c r="F58" s="1204"/>
      <c r="G58" s="1204"/>
      <c r="H58" s="1204"/>
      <c r="I58" s="1204"/>
      <c r="J58" s="1204"/>
      <c r="K58" s="1204"/>
      <c r="L58" s="1204"/>
      <c r="M58" s="1204"/>
      <c r="N58" s="1204"/>
    </row>
    <row r="59" spans="1:14" ht="42.75" customHeight="1">
      <c r="A59" s="1204" t="s">
        <v>599</v>
      </c>
      <c r="B59" s="1204"/>
      <c r="C59" s="1204"/>
      <c r="D59" s="1204"/>
      <c r="E59" s="1204"/>
      <c r="F59" s="1204"/>
      <c r="G59" s="1204"/>
      <c r="H59" s="1204"/>
      <c r="I59" s="1204"/>
      <c r="J59" s="1204"/>
      <c r="K59" s="1204"/>
      <c r="L59" s="1204"/>
      <c r="M59" s="1204"/>
      <c r="N59" s="1204"/>
    </row>
    <row r="60" spans="1:14" ht="17.25" customHeight="1">
      <c r="A60" s="1204" t="s">
        <v>641</v>
      </c>
      <c r="B60" s="1204"/>
      <c r="C60" s="1204"/>
      <c r="D60" s="1204"/>
      <c r="E60" s="1204"/>
      <c r="F60" s="1204"/>
      <c r="G60" s="1204"/>
      <c r="H60" s="1204"/>
      <c r="I60" s="1204"/>
      <c r="J60" s="1204"/>
      <c r="K60" s="1204"/>
      <c r="L60" s="1204"/>
      <c r="M60" s="1204"/>
      <c r="N60" s="1204"/>
    </row>
    <row r="61" spans="1:13" ht="15.75" customHeight="1">
      <c r="A61" s="79" t="s">
        <v>642</v>
      </c>
      <c r="B61" s="46"/>
      <c r="C61" s="46"/>
      <c r="D61" s="46"/>
      <c r="E61" s="46"/>
      <c r="F61" s="46"/>
      <c r="G61" s="48"/>
      <c r="H61" s="46"/>
      <c r="I61" s="46"/>
      <c r="J61" s="46"/>
      <c r="K61" s="46"/>
      <c r="L61" s="46"/>
      <c r="M61" s="46"/>
    </row>
    <row r="62" spans="1:14" s="5" customFormat="1" ht="13.5">
      <c r="A62" s="262"/>
      <c r="B62" s="262"/>
      <c r="C62" s="262"/>
      <c r="D62" s="262"/>
      <c r="E62" s="262"/>
      <c r="F62" s="262"/>
      <c r="G62" s="263"/>
      <c r="H62" s="262"/>
      <c r="I62" s="262"/>
      <c r="J62" s="262"/>
      <c r="K62" s="262"/>
      <c r="L62" s="262"/>
      <c r="M62" s="262"/>
      <c r="N62" s="264"/>
    </row>
    <row r="63" spans="1:14" s="5" customFormat="1" ht="13.5">
      <c r="A63" s="262"/>
      <c r="B63" s="262"/>
      <c r="C63" s="262"/>
      <c r="D63" s="262"/>
      <c r="E63" s="262"/>
      <c r="F63" s="262"/>
      <c r="G63" s="263"/>
      <c r="H63" s="262"/>
      <c r="I63" s="262"/>
      <c r="J63" s="262"/>
      <c r="K63" s="262"/>
      <c r="L63" s="262"/>
      <c r="M63" s="262"/>
      <c r="N63" s="264"/>
    </row>
    <row r="64" spans="1:14" s="5" customFormat="1" ht="13.5">
      <c r="A64" s="262"/>
      <c r="B64" s="262"/>
      <c r="C64" s="262"/>
      <c r="D64" s="262"/>
      <c r="E64" s="262"/>
      <c r="F64" s="262"/>
      <c r="G64" s="263"/>
      <c r="H64" s="262"/>
      <c r="I64" s="262"/>
      <c r="J64" s="262"/>
      <c r="K64" s="262"/>
      <c r="L64" s="262"/>
      <c r="M64" s="262"/>
      <c r="N64" s="264"/>
    </row>
    <row r="65" spans="7:14" s="5" customFormat="1" ht="13.5">
      <c r="G65" s="16"/>
      <c r="N65" s="264"/>
    </row>
    <row r="66" spans="7:14" s="5" customFormat="1" ht="13.5">
      <c r="G66" s="16"/>
      <c r="N66" s="264"/>
    </row>
    <row r="67" spans="7:14" s="5" customFormat="1" ht="13.5">
      <c r="G67" s="16"/>
      <c r="N67" s="264"/>
    </row>
    <row r="68" spans="7:14" s="5" customFormat="1" ht="13.5">
      <c r="G68" s="16"/>
      <c r="N68" s="264"/>
    </row>
    <row r="69" spans="7:14" s="5" customFormat="1" ht="13.5">
      <c r="G69" s="16"/>
      <c r="N69" s="264"/>
    </row>
    <row r="70" spans="7:14" s="5" customFormat="1" ht="13.5">
      <c r="G70" s="16"/>
      <c r="N70" s="264"/>
    </row>
    <row r="71" spans="7:14" s="5" customFormat="1" ht="13.5">
      <c r="G71" s="16"/>
      <c r="N71" s="264"/>
    </row>
  </sheetData>
  <sheetProtection/>
  <mergeCells count="13">
    <mergeCell ref="A3:F5"/>
    <mergeCell ref="G3:G5"/>
    <mergeCell ref="H3:I3"/>
    <mergeCell ref="J3:K3"/>
    <mergeCell ref="L3:M3"/>
    <mergeCell ref="A6:F6"/>
    <mergeCell ref="A60:N60"/>
    <mergeCell ref="B7:F7"/>
    <mergeCell ref="B32:F32"/>
    <mergeCell ref="A36:F36"/>
    <mergeCell ref="A47:F47"/>
    <mergeCell ref="A58:N58"/>
    <mergeCell ref="A59:N59"/>
  </mergeCells>
  <printOptions/>
  <pageMargins left="0.7874015748031497" right="0.1968503937007874" top="1.1811023622047245" bottom="0.3937007874015748" header="0" footer="0.15748031496062992"/>
  <pageSetup fitToHeight="3" horizontalDpi="600" verticalDpi="600" orientation="portrait" paperSize="9" scale="65"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Q49"/>
  <sheetViews>
    <sheetView zoomScale="89" zoomScaleNormal="89" zoomScalePageLayoutView="0" workbookViewId="0" topLeftCell="A1">
      <selection activeCell="J29" sqref="J29"/>
    </sheetView>
  </sheetViews>
  <sheetFormatPr defaultColWidth="10.57421875" defaultRowHeight="15"/>
  <cols>
    <col min="1" max="1" width="4.28125" style="19" customWidth="1"/>
    <col min="2" max="2" width="5.7109375" style="19" customWidth="1"/>
    <col min="3" max="3" width="6.7109375" style="19" customWidth="1"/>
    <col min="4" max="4" width="49.421875" style="19" customWidth="1"/>
    <col min="5" max="10" width="12.8515625" style="19" customWidth="1"/>
    <col min="11" max="11" width="9.7109375" style="19" customWidth="1"/>
    <col min="12" max="12" width="10.00390625" style="19" customWidth="1"/>
    <col min="13" max="13" width="10.140625" style="19" customWidth="1"/>
    <col min="14" max="14" width="11.421875" style="19" customWidth="1"/>
    <col min="15" max="15" width="0.71875" style="19" customWidth="1"/>
    <col min="16" max="16" width="11.28125" style="19" customWidth="1"/>
    <col min="17" max="17" width="12.57421875" style="19" customWidth="1"/>
    <col min="18" max="248" width="9.140625" style="19" customWidth="1"/>
    <col min="249" max="249" width="59.7109375" style="19" customWidth="1"/>
    <col min="250" max="16384" width="10.57421875" style="19" customWidth="1"/>
  </cols>
  <sheetData>
    <row r="1" spans="1:2" ht="23.25">
      <c r="A1" s="847" t="s">
        <v>636</v>
      </c>
      <c r="B1" s="847"/>
    </row>
    <row r="2" spans="1:4" ht="15.75">
      <c r="A2" s="65"/>
      <c r="B2" s="65"/>
      <c r="D2" s="162" t="s">
        <v>602</v>
      </c>
    </row>
    <row r="3" ht="13.5" customHeight="1" thickBot="1">
      <c r="Q3" s="71" t="s">
        <v>1003</v>
      </c>
    </row>
    <row r="4" spans="1:17" ht="39" customHeight="1">
      <c r="A4" s="1241" t="s">
        <v>341</v>
      </c>
      <c r="B4" s="848" t="s">
        <v>341</v>
      </c>
      <c r="C4" s="1244" t="s">
        <v>815</v>
      </c>
      <c r="D4" s="1245"/>
      <c r="E4" s="1250" t="s">
        <v>529</v>
      </c>
      <c r="F4" s="1251"/>
      <c r="G4" s="1251" t="s">
        <v>530</v>
      </c>
      <c r="H4" s="1251"/>
      <c r="I4" s="1251" t="s">
        <v>531</v>
      </c>
      <c r="J4" s="1251"/>
      <c r="K4" s="1252" t="s">
        <v>609</v>
      </c>
      <c r="L4" s="1253"/>
      <c r="M4" s="1254"/>
      <c r="N4" s="1233" t="s">
        <v>536</v>
      </c>
      <c r="O4" s="162"/>
      <c r="P4" s="1235" t="s">
        <v>607</v>
      </c>
      <c r="Q4" s="1237" t="s">
        <v>532</v>
      </c>
    </row>
    <row r="5" spans="1:17" ht="13.5" customHeight="1">
      <c r="A5" s="1242"/>
      <c r="B5" s="849" t="s">
        <v>1062</v>
      </c>
      <c r="C5" s="1246"/>
      <c r="D5" s="1247"/>
      <c r="E5" s="66" t="s">
        <v>564</v>
      </c>
      <c r="F5" s="41" t="s">
        <v>1063</v>
      </c>
      <c r="G5" s="62" t="s">
        <v>481</v>
      </c>
      <c r="H5" s="41" t="s">
        <v>486</v>
      </c>
      <c r="I5" s="62" t="s">
        <v>481</v>
      </c>
      <c r="J5" s="41" t="s">
        <v>486</v>
      </c>
      <c r="K5" s="67" t="s">
        <v>550</v>
      </c>
      <c r="L5" s="67" t="s">
        <v>551</v>
      </c>
      <c r="M5" s="67" t="s">
        <v>552</v>
      </c>
      <c r="N5" s="1234"/>
      <c r="O5" s="162"/>
      <c r="P5" s="1236"/>
      <c r="Q5" s="1238"/>
    </row>
    <row r="6" spans="1:17" ht="15" customHeight="1" thickBot="1">
      <c r="A6" s="1243"/>
      <c r="B6" s="850" t="s">
        <v>1064</v>
      </c>
      <c r="C6" s="1248"/>
      <c r="D6" s="1249"/>
      <c r="E6" s="194" t="s">
        <v>411</v>
      </c>
      <c r="F6" s="196" t="s">
        <v>412</v>
      </c>
      <c r="G6" s="196" t="s">
        <v>413</v>
      </c>
      <c r="H6" s="196" t="s">
        <v>414</v>
      </c>
      <c r="I6" s="196" t="s">
        <v>483</v>
      </c>
      <c r="J6" s="196" t="s">
        <v>484</v>
      </c>
      <c r="K6" s="43" t="s">
        <v>417</v>
      </c>
      <c r="L6" s="68" t="s">
        <v>418</v>
      </c>
      <c r="M6" s="68" t="s">
        <v>419</v>
      </c>
      <c r="N6" s="44" t="s">
        <v>585</v>
      </c>
      <c r="O6" s="162"/>
      <c r="P6" s="63" t="s">
        <v>454</v>
      </c>
      <c r="Q6" s="44" t="s">
        <v>553</v>
      </c>
    </row>
    <row r="7" spans="1:17" s="165" customFormat="1" ht="16.5" customHeight="1">
      <c r="A7" s="851">
        <f>+A6+1</f>
        <v>1</v>
      </c>
      <c r="B7" s="852"/>
      <c r="C7" s="853" t="s">
        <v>485</v>
      </c>
      <c r="D7" s="852"/>
      <c r="E7" s="1168">
        <v>4341634.394289998</v>
      </c>
      <c r="F7" s="1169">
        <v>4341194.453129998</v>
      </c>
      <c r="G7" s="1169">
        <v>155845.55800000002</v>
      </c>
      <c r="H7" s="1169">
        <v>155845.55800000002</v>
      </c>
      <c r="I7" s="1169">
        <v>4497479.95229</v>
      </c>
      <c r="J7" s="1170">
        <v>4497040.0111299995</v>
      </c>
      <c r="K7" s="854">
        <v>42882.2278</v>
      </c>
      <c r="L7" s="855">
        <v>330834.40676</v>
      </c>
      <c r="M7" s="855">
        <v>22831.343070000003</v>
      </c>
      <c r="N7" s="856">
        <v>439.94116000001304</v>
      </c>
      <c r="O7" s="163"/>
      <c r="P7" s="857">
        <v>11421.30431</v>
      </c>
      <c r="Q7" s="856">
        <v>4508461.315439999</v>
      </c>
    </row>
    <row r="8" spans="1:17" s="162" customFormat="1" ht="14.25" customHeight="1">
      <c r="A8" s="166">
        <f>+A7+1</f>
        <v>2</v>
      </c>
      <c r="B8" s="858">
        <v>9</v>
      </c>
      <c r="C8" s="1239" t="s">
        <v>590</v>
      </c>
      <c r="D8" s="1240"/>
      <c r="E8" s="171">
        <v>4164344.682999999</v>
      </c>
      <c r="F8" s="168">
        <v>4164203.9950599987</v>
      </c>
      <c r="G8" s="168">
        <v>153425.55800000002</v>
      </c>
      <c r="H8" s="168">
        <v>153425.55800000002</v>
      </c>
      <c r="I8" s="168">
        <v>4317770.241</v>
      </c>
      <c r="J8" s="169">
        <v>4317629.55306</v>
      </c>
      <c r="K8" s="167">
        <v>42882.2278</v>
      </c>
      <c r="L8" s="168">
        <v>330834.40676</v>
      </c>
      <c r="M8" s="168">
        <v>14959.52236</v>
      </c>
      <c r="N8" s="169">
        <v>140.68794000000344</v>
      </c>
      <c r="O8" s="170"/>
      <c r="P8" s="171">
        <v>11421.30431</v>
      </c>
      <c r="Q8" s="169">
        <v>4329050.857369999</v>
      </c>
    </row>
    <row r="9" spans="1:17" ht="12.75" customHeight="1">
      <c r="A9" s="66">
        <f>+A8+1</f>
        <v>3</v>
      </c>
      <c r="B9" s="859"/>
      <c r="C9" s="860" t="s">
        <v>645</v>
      </c>
      <c r="D9" s="1161" t="s">
        <v>817</v>
      </c>
      <c r="E9" s="178">
        <v>3336894.061999999</v>
      </c>
      <c r="F9" s="174">
        <v>3336894.061999999</v>
      </c>
      <c r="G9" s="174">
        <v>77305.22200000001</v>
      </c>
      <c r="H9" s="174">
        <v>77305.22200000001</v>
      </c>
      <c r="I9" s="175">
        <v>3414199.283999999</v>
      </c>
      <c r="J9" s="176">
        <v>3414199.283999999</v>
      </c>
      <c r="K9" s="173">
        <v>11619.76993</v>
      </c>
      <c r="L9" s="174">
        <v>299525.87685</v>
      </c>
      <c r="M9" s="174">
        <v>14959.52236</v>
      </c>
      <c r="N9" s="176">
        <v>0</v>
      </c>
      <c r="O9" s="177"/>
      <c r="P9" s="178">
        <v>10864.08131</v>
      </c>
      <c r="Q9" s="176">
        <v>3425063.365309999</v>
      </c>
    </row>
    <row r="10" spans="1:17" ht="12.75" customHeight="1">
      <c r="A10" s="66">
        <f>A9+1</f>
        <v>4</v>
      </c>
      <c r="B10" s="859"/>
      <c r="C10" s="860" t="s">
        <v>554</v>
      </c>
      <c r="D10" s="1162" t="s">
        <v>555</v>
      </c>
      <c r="E10" s="178">
        <v>394875</v>
      </c>
      <c r="F10" s="174">
        <v>394875</v>
      </c>
      <c r="G10" s="174">
        <v>0</v>
      </c>
      <c r="H10" s="174">
        <v>0</v>
      </c>
      <c r="I10" s="175">
        <v>394875</v>
      </c>
      <c r="J10" s="176">
        <v>394875</v>
      </c>
      <c r="K10" s="173">
        <v>0</v>
      </c>
      <c r="L10" s="174">
        <v>15084.741</v>
      </c>
      <c r="M10" s="174">
        <v>0</v>
      </c>
      <c r="N10" s="176">
        <v>0</v>
      </c>
      <c r="O10" s="177"/>
      <c r="P10" s="178">
        <v>557.223</v>
      </c>
      <c r="Q10" s="176">
        <v>395432.223</v>
      </c>
    </row>
    <row r="11" spans="1:17" ht="12.75" customHeight="1">
      <c r="A11" s="66">
        <f aca="true" t="shared" si="0" ref="A11:A16">+A10+1</f>
        <v>5</v>
      </c>
      <c r="B11" s="859"/>
      <c r="C11" s="861" t="s">
        <v>556</v>
      </c>
      <c r="D11" s="1161" t="s">
        <v>818</v>
      </c>
      <c r="E11" s="178">
        <v>55288.194</v>
      </c>
      <c r="F11" s="174">
        <v>55288.194</v>
      </c>
      <c r="G11" s="174">
        <v>0</v>
      </c>
      <c r="H11" s="174">
        <v>0</v>
      </c>
      <c r="I11" s="175">
        <v>55288.194</v>
      </c>
      <c r="J11" s="176">
        <v>55288.194</v>
      </c>
      <c r="K11" s="173">
        <v>0</v>
      </c>
      <c r="L11" s="174">
        <v>3827.95766</v>
      </c>
      <c r="M11" s="174">
        <v>0</v>
      </c>
      <c r="N11" s="176">
        <v>0</v>
      </c>
      <c r="O11" s="177"/>
      <c r="P11" s="178">
        <v>0</v>
      </c>
      <c r="Q11" s="176">
        <v>55288.194</v>
      </c>
    </row>
    <row r="12" spans="1:17" ht="13.5" customHeight="1">
      <c r="A12" s="66">
        <f t="shared" si="0"/>
        <v>6</v>
      </c>
      <c r="B12" s="859"/>
      <c r="C12" s="860" t="s">
        <v>557</v>
      </c>
      <c r="D12" s="1162" t="s">
        <v>558</v>
      </c>
      <c r="E12" s="178">
        <v>133166.332</v>
      </c>
      <c r="F12" s="174">
        <v>133166.332</v>
      </c>
      <c r="G12" s="174">
        <v>13625.336</v>
      </c>
      <c r="H12" s="174">
        <v>13625.336</v>
      </c>
      <c r="I12" s="175">
        <v>146791.668</v>
      </c>
      <c r="J12" s="176">
        <v>146791.668</v>
      </c>
      <c r="K12" s="173">
        <v>526.3396299999999</v>
      </c>
      <c r="L12" s="174">
        <v>7049.83878</v>
      </c>
      <c r="M12" s="174">
        <v>0</v>
      </c>
      <c r="N12" s="176">
        <v>0</v>
      </c>
      <c r="O12" s="177"/>
      <c r="P12" s="178">
        <v>0</v>
      </c>
      <c r="Q12" s="176">
        <v>146791.668</v>
      </c>
    </row>
    <row r="13" spans="1:17" ht="12.75" customHeight="1">
      <c r="A13" s="66">
        <f t="shared" si="0"/>
        <v>7</v>
      </c>
      <c r="B13" s="859"/>
      <c r="C13" s="860" t="s">
        <v>561</v>
      </c>
      <c r="D13" s="1162" t="s">
        <v>819</v>
      </c>
      <c r="E13" s="178">
        <v>137545</v>
      </c>
      <c r="F13" s="174">
        <v>137404.31206</v>
      </c>
      <c r="G13" s="174">
        <v>62495</v>
      </c>
      <c r="H13" s="174">
        <v>62495</v>
      </c>
      <c r="I13" s="175">
        <v>200040</v>
      </c>
      <c r="J13" s="176">
        <v>199899.31206</v>
      </c>
      <c r="K13" s="173">
        <v>30736.11824</v>
      </c>
      <c r="L13" s="174">
        <v>4263.95847</v>
      </c>
      <c r="M13" s="174">
        <v>0</v>
      </c>
      <c r="N13" s="176">
        <v>140.68794000000344</v>
      </c>
      <c r="O13" s="177"/>
      <c r="P13" s="178">
        <v>0</v>
      </c>
      <c r="Q13" s="176">
        <v>199899.31206</v>
      </c>
    </row>
    <row r="14" spans="1:17" ht="12.75" customHeight="1">
      <c r="A14" s="66">
        <f t="shared" si="0"/>
        <v>8</v>
      </c>
      <c r="B14" s="859"/>
      <c r="C14" s="860" t="s">
        <v>820</v>
      </c>
      <c r="D14" s="191" t="s">
        <v>559</v>
      </c>
      <c r="E14" s="178">
        <v>3106.695</v>
      </c>
      <c r="F14" s="174">
        <v>3106.695</v>
      </c>
      <c r="G14" s="174">
        <v>0</v>
      </c>
      <c r="H14" s="174">
        <v>0</v>
      </c>
      <c r="I14" s="175">
        <v>3106.695</v>
      </c>
      <c r="J14" s="176">
        <v>3106.695</v>
      </c>
      <c r="K14" s="173">
        <v>0</v>
      </c>
      <c r="L14" s="174">
        <v>174.184</v>
      </c>
      <c r="M14" s="174">
        <v>0</v>
      </c>
      <c r="N14" s="176">
        <v>0</v>
      </c>
      <c r="O14" s="177"/>
      <c r="P14" s="178">
        <v>0</v>
      </c>
      <c r="Q14" s="176">
        <v>3106.695</v>
      </c>
    </row>
    <row r="15" spans="1:17" ht="12.75" customHeight="1">
      <c r="A15" s="66">
        <f t="shared" si="0"/>
        <v>9</v>
      </c>
      <c r="B15" s="862"/>
      <c r="C15" s="863" t="s">
        <v>821</v>
      </c>
      <c r="D15" s="1163" t="s">
        <v>560</v>
      </c>
      <c r="E15" s="178">
        <v>103469.4</v>
      </c>
      <c r="F15" s="174">
        <v>103469.4</v>
      </c>
      <c r="G15" s="174">
        <v>0</v>
      </c>
      <c r="H15" s="174">
        <v>0</v>
      </c>
      <c r="I15" s="175">
        <v>103469.4</v>
      </c>
      <c r="J15" s="176">
        <v>103469.4</v>
      </c>
      <c r="K15" s="173">
        <v>0</v>
      </c>
      <c r="L15" s="174">
        <v>907.85</v>
      </c>
      <c r="M15" s="174">
        <v>0</v>
      </c>
      <c r="N15" s="176">
        <v>0</v>
      </c>
      <c r="O15" s="179"/>
      <c r="P15" s="178">
        <v>0</v>
      </c>
      <c r="Q15" s="176">
        <v>103469.4</v>
      </c>
    </row>
    <row r="16" spans="1:17" s="162" customFormat="1" ht="12.75" customHeight="1">
      <c r="A16" s="166">
        <f t="shared" si="0"/>
        <v>10</v>
      </c>
      <c r="B16" s="858">
        <v>11</v>
      </c>
      <c r="C16" s="1229" t="s">
        <v>591</v>
      </c>
      <c r="D16" s="1230"/>
      <c r="E16" s="171">
        <v>177289.71129</v>
      </c>
      <c r="F16" s="168">
        <v>176990.45807</v>
      </c>
      <c r="G16" s="168">
        <v>2420</v>
      </c>
      <c r="H16" s="168">
        <v>2420</v>
      </c>
      <c r="I16" s="168">
        <v>179709.71129</v>
      </c>
      <c r="J16" s="169">
        <v>179410.45807</v>
      </c>
      <c r="K16" s="167">
        <v>0</v>
      </c>
      <c r="L16" s="168">
        <v>0</v>
      </c>
      <c r="M16" s="168">
        <v>7871.82071</v>
      </c>
      <c r="N16" s="169">
        <v>299.2532200000096</v>
      </c>
      <c r="O16" s="180"/>
      <c r="P16" s="171">
        <v>0</v>
      </c>
      <c r="Q16" s="169">
        <v>179410.45807</v>
      </c>
    </row>
    <row r="17" spans="1:17" s="162" customFormat="1" ht="12.75" customHeight="1">
      <c r="A17" s="181">
        <f>A16+1</f>
        <v>11</v>
      </c>
      <c r="B17" s="864"/>
      <c r="C17" s="861" t="s">
        <v>556</v>
      </c>
      <c r="D17" s="1164" t="s">
        <v>818</v>
      </c>
      <c r="E17" s="178">
        <v>54801.69838</v>
      </c>
      <c r="F17" s="174">
        <v>55178.13758999999</v>
      </c>
      <c r="G17" s="174">
        <v>0</v>
      </c>
      <c r="H17" s="174">
        <v>0</v>
      </c>
      <c r="I17" s="175">
        <v>54801.69838</v>
      </c>
      <c r="J17" s="176">
        <v>55178.13758999999</v>
      </c>
      <c r="K17" s="173">
        <v>0</v>
      </c>
      <c r="L17" s="174">
        <v>0</v>
      </c>
      <c r="M17" s="174">
        <v>7871.82071</v>
      </c>
      <c r="N17" s="176">
        <v>-376.43920999998954</v>
      </c>
      <c r="O17" s="177"/>
      <c r="P17" s="178">
        <v>0</v>
      </c>
      <c r="Q17" s="176">
        <v>55178.13758999999</v>
      </c>
    </row>
    <row r="18" spans="1:17" ht="12.75" customHeight="1">
      <c r="A18" s="181">
        <f>A17+1</f>
        <v>12</v>
      </c>
      <c r="B18" s="864"/>
      <c r="C18" s="860" t="s">
        <v>561</v>
      </c>
      <c r="D18" s="1165" t="s">
        <v>770</v>
      </c>
      <c r="E18" s="178">
        <v>3580</v>
      </c>
      <c r="F18" s="174">
        <v>3523.6682299999998</v>
      </c>
      <c r="G18" s="174">
        <v>2420</v>
      </c>
      <c r="H18" s="174">
        <v>2420</v>
      </c>
      <c r="I18" s="175">
        <v>6000</v>
      </c>
      <c r="J18" s="176">
        <v>5943.668229999999</v>
      </c>
      <c r="K18" s="173">
        <v>0</v>
      </c>
      <c r="L18" s="174">
        <v>0</v>
      </c>
      <c r="M18" s="174">
        <v>0</v>
      </c>
      <c r="N18" s="176">
        <v>56.33177000000069</v>
      </c>
      <c r="O18" s="177"/>
      <c r="P18" s="178">
        <v>0</v>
      </c>
      <c r="Q18" s="176">
        <v>5943.668229999999</v>
      </c>
    </row>
    <row r="19" spans="1:17" ht="12.75" customHeight="1">
      <c r="A19" s="181">
        <f>A18+1</f>
        <v>13</v>
      </c>
      <c r="B19" s="864"/>
      <c r="C19" s="860" t="s">
        <v>562</v>
      </c>
      <c r="D19" s="1165" t="s">
        <v>563</v>
      </c>
      <c r="E19" s="178">
        <v>13980</v>
      </c>
      <c r="F19" s="174">
        <v>13980</v>
      </c>
      <c r="G19" s="174">
        <v>0</v>
      </c>
      <c r="H19" s="174">
        <v>0</v>
      </c>
      <c r="I19" s="175">
        <v>13980</v>
      </c>
      <c r="J19" s="176">
        <v>13980</v>
      </c>
      <c r="K19" s="173">
        <v>0</v>
      </c>
      <c r="L19" s="174">
        <v>0</v>
      </c>
      <c r="M19" s="174">
        <v>0</v>
      </c>
      <c r="N19" s="176">
        <v>0</v>
      </c>
      <c r="O19" s="177"/>
      <c r="P19" s="178">
        <v>0</v>
      </c>
      <c r="Q19" s="176">
        <v>13980</v>
      </c>
    </row>
    <row r="20" spans="1:17" ht="12.75" customHeight="1">
      <c r="A20" s="181">
        <f>A19+1</f>
        <v>14</v>
      </c>
      <c r="B20" s="865"/>
      <c r="C20" s="863" t="s">
        <v>822</v>
      </c>
      <c r="D20" s="1165" t="s">
        <v>823</v>
      </c>
      <c r="E20" s="178">
        <v>26850.39555</v>
      </c>
      <c r="F20" s="174">
        <v>26231.034890000003</v>
      </c>
      <c r="G20" s="174">
        <v>0</v>
      </c>
      <c r="H20" s="174">
        <v>0</v>
      </c>
      <c r="I20" s="175">
        <v>26850.39555</v>
      </c>
      <c r="J20" s="176">
        <v>26231.034890000003</v>
      </c>
      <c r="K20" s="173">
        <v>0</v>
      </c>
      <c r="L20" s="174">
        <v>0</v>
      </c>
      <c r="M20" s="174">
        <v>0</v>
      </c>
      <c r="N20" s="176">
        <v>619.3606599999985</v>
      </c>
      <c r="O20" s="177"/>
      <c r="P20" s="178">
        <v>0</v>
      </c>
      <c r="Q20" s="176">
        <v>26231.034890000003</v>
      </c>
    </row>
    <row r="21" spans="1:17" ht="12.75" customHeight="1">
      <c r="A21" s="181">
        <f>A20+1</f>
        <v>15</v>
      </c>
      <c r="B21" s="865"/>
      <c r="C21" s="863"/>
      <c r="D21" s="1165" t="s">
        <v>824</v>
      </c>
      <c r="E21" s="178">
        <v>78077.61736</v>
      </c>
      <c r="F21" s="174">
        <v>78077.61736</v>
      </c>
      <c r="G21" s="174">
        <v>0</v>
      </c>
      <c r="H21" s="174">
        <v>0</v>
      </c>
      <c r="I21" s="175">
        <v>78077.61736</v>
      </c>
      <c r="J21" s="176">
        <v>78077.61736</v>
      </c>
      <c r="K21" s="173">
        <v>0</v>
      </c>
      <c r="L21" s="174">
        <v>0</v>
      </c>
      <c r="M21" s="174">
        <v>0</v>
      </c>
      <c r="N21" s="176">
        <v>0</v>
      </c>
      <c r="O21" s="177"/>
      <c r="P21" s="178">
        <v>0</v>
      </c>
      <c r="Q21" s="176">
        <v>78077.61736</v>
      </c>
    </row>
    <row r="22" spans="1:17" s="165" customFormat="1" ht="12.75" customHeight="1">
      <c r="A22" s="718">
        <f>+A21+1</f>
        <v>16</v>
      </c>
      <c r="B22" s="866">
        <v>18</v>
      </c>
      <c r="C22" s="1229" t="s">
        <v>571</v>
      </c>
      <c r="D22" s="1230"/>
      <c r="E22" s="171">
        <v>43181.44235</v>
      </c>
      <c r="F22" s="168">
        <v>42817.770249999994</v>
      </c>
      <c r="G22" s="168">
        <v>0</v>
      </c>
      <c r="H22" s="168">
        <v>0</v>
      </c>
      <c r="I22" s="168">
        <v>43181.44235</v>
      </c>
      <c r="J22" s="169">
        <v>42817.770249999994</v>
      </c>
      <c r="K22" s="167">
        <v>0</v>
      </c>
      <c r="L22" s="168">
        <v>0</v>
      </c>
      <c r="M22" s="168">
        <v>411.954</v>
      </c>
      <c r="N22" s="169">
        <v>363.67209999999994</v>
      </c>
      <c r="O22" s="182"/>
      <c r="P22" s="171">
        <v>0</v>
      </c>
      <c r="Q22" s="169">
        <v>42817.770249999994</v>
      </c>
    </row>
    <row r="23" spans="1:17" s="165" customFormat="1" ht="12.75" customHeight="1">
      <c r="A23" s="166">
        <f aca="true" t="shared" si="1" ref="A23:A31">A22+1</f>
        <v>17</v>
      </c>
      <c r="B23" s="69"/>
      <c r="C23" s="867" t="s">
        <v>825</v>
      </c>
      <c r="D23" s="183"/>
      <c r="E23" s="178">
        <v>37952</v>
      </c>
      <c r="F23" s="174">
        <v>37633.5</v>
      </c>
      <c r="G23" s="174">
        <v>0</v>
      </c>
      <c r="H23" s="174">
        <v>0</v>
      </c>
      <c r="I23" s="175">
        <v>37952</v>
      </c>
      <c r="J23" s="176">
        <v>37633.5</v>
      </c>
      <c r="K23" s="173">
        <v>0</v>
      </c>
      <c r="L23" s="174">
        <v>0</v>
      </c>
      <c r="M23" s="174">
        <v>345</v>
      </c>
      <c r="N23" s="176">
        <v>318.5</v>
      </c>
      <c r="O23" s="185"/>
      <c r="P23" s="178">
        <v>0</v>
      </c>
      <c r="Q23" s="176">
        <v>37633.5</v>
      </c>
    </row>
    <row r="24" spans="1:17" s="165" customFormat="1" ht="12.75" customHeight="1">
      <c r="A24" s="166">
        <f t="shared" si="1"/>
        <v>18</v>
      </c>
      <c r="B24" s="69"/>
      <c r="C24" s="867" t="s">
        <v>826</v>
      </c>
      <c r="D24" s="183"/>
      <c r="E24" s="178">
        <v>823</v>
      </c>
      <c r="F24" s="174">
        <v>803.28501</v>
      </c>
      <c r="G24" s="174">
        <v>0</v>
      </c>
      <c r="H24" s="174">
        <v>0</v>
      </c>
      <c r="I24" s="175">
        <v>823</v>
      </c>
      <c r="J24" s="176">
        <v>803.28501</v>
      </c>
      <c r="K24" s="173">
        <v>0</v>
      </c>
      <c r="L24" s="174">
        <v>0</v>
      </c>
      <c r="M24" s="174">
        <v>35.1</v>
      </c>
      <c r="N24" s="176">
        <v>19.714989999999943</v>
      </c>
      <c r="O24" s="185"/>
      <c r="P24" s="178">
        <v>0</v>
      </c>
      <c r="Q24" s="176">
        <v>803.28501</v>
      </c>
    </row>
    <row r="25" spans="1:17" s="165" customFormat="1" ht="12.75" customHeight="1">
      <c r="A25" s="166">
        <f t="shared" si="1"/>
        <v>19</v>
      </c>
      <c r="B25" s="69"/>
      <c r="C25" s="867" t="s">
        <v>827</v>
      </c>
      <c r="D25" s="183"/>
      <c r="E25" s="178">
        <v>3991</v>
      </c>
      <c r="F25" s="174">
        <v>3991</v>
      </c>
      <c r="G25" s="174">
        <v>0</v>
      </c>
      <c r="H25" s="174">
        <v>0</v>
      </c>
      <c r="I25" s="175">
        <v>3991</v>
      </c>
      <c r="J25" s="176">
        <v>3991</v>
      </c>
      <c r="K25" s="173">
        <v>0</v>
      </c>
      <c r="L25" s="174">
        <v>0</v>
      </c>
      <c r="M25" s="174">
        <v>31.854</v>
      </c>
      <c r="N25" s="176">
        <v>0</v>
      </c>
      <c r="O25" s="185"/>
      <c r="P25" s="178">
        <v>0</v>
      </c>
      <c r="Q25" s="176">
        <v>3991</v>
      </c>
    </row>
    <row r="26" spans="1:17" s="165" customFormat="1" ht="12.75" customHeight="1">
      <c r="A26" s="166">
        <f t="shared" si="1"/>
        <v>20</v>
      </c>
      <c r="B26" s="69"/>
      <c r="C26" s="867" t="s">
        <v>828</v>
      </c>
      <c r="D26" s="183"/>
      <c r="E26" s="178">
        <v>0</v>
      </c>
      <c r="F26" s="174">
        <v>0</v>
      </c>
      <c r="G26" s="174">
        <v>0</v>
      </c>
      <c r="H26" s="174">
        <v>0</v>
      </c>
      <c r="I26" s="175">
        <v>0</v>
      </c>
      <c r="J26" s="176">
        <v>0</v>
      </c>
      <c r="K26" s="173">
        <v>0</v>
      </c>
      <c r="L26" s="174">
        <v>0</v>
      </c>
      <c r="M26" s="174">
        <v>0</v>
      </c>
      <c r="N26" s="176">
        <v>0</v>
      </c>
      <c r="O26" s="185"/>
      <c r="P26" s="178">
        <v>0</v>
      </c>
      <c r="Q26" s="176">
        <v>0</v>
      </c>
    </row>
    <row r="27" spans="1:17" s="165" customFormat="1" ht="12.75" customHeight="1">
      <c r="A27" s="166">
        <f t="shared" si="1"/>
        <v>21</v>
      </c>
      <c r="B27" s="69"/>
      <c r="C27" s="867" t="s">
        <v>829</v>
      </c>
      <c r="D27" s="183"/>
      <c r="E27" s="178">
        <v>321.875</v>
      </c>
      <c r="F27" s="174">
        <v>296.41789</v>
      </c>
      <c r="G27" s="174">
        <v>0</v>
      </c>
      <c r="H27" s="174">
        <v>0</v>
      </c>
      <c r="I27" s="175">
        <v>321.875</v>
      </c>
      <c r="J27" s="176">
        <v>296.41789</v>
      </c>
      <c r="K27" s="173">
        <v>0</v>
      </c>
      <c r="L27" s="174">
        <v>0</v>
      </c>
      <c r="M27" s="174">
        <v>0</v>
      </c>
      <c r="N27" s="176">
        <v>25.45711</v>
      </c>
      <c r="O27" s="185"/>
      <c r="P27" s="178">
        <v>0</v>
      </c>
      <c r="Q27" s="176">
        <v>296.41789</v>
      </c>
    </row>
    <row r="28" spans="1:17" s="165" customFormat="1" ht="12.75" customHeight="1">
      <c r="A28" s="166">
        <f t="shared" si="1"/>
        <v>22</v>
      </c>
      <c r="B28" s="69"/>
      <c r="C28" s="867" t="s">
        <v>1021</v>
      </c>
      <c r="D28" s="183"/>
      <c r="E28" s="178">
        <v>93.56735</v>
      </c>
      <c r="F28" s="174">
        <v>93.56735</v>
      </c>
      <c r="G28" s="174">
        <v>0</v>
      </c>
      <c r="H28" s="174">
        <v>0</v>
      </c>
      <c r="I28" s="175">
        <v>93.56735</v>
      </c>
      <c r="J28" s="176">
        <v>93.56735</v>
      </c>
      <c r="K28" s="173">
        <v>0</v>
      </c>
      <c r="L28" s="174">
        <v>0</v>
      </c>
      <c r="M28" s="174">
        <v>0</v>
      </c>
      <c r="N28" s="176">
        <v>0</v>
      </c>
      <c r="O28" s="185"/>
      <c r="P28" s="178">
        <v>0</v>
      </c>
      <c r="Q28" s="176">
        <v>93.56735</v>
      </c>
    </row>
    <row r="29" spans="1:17" ht="12.75" customHeight="1">
      <c r="A29" s="718">
        <f>A28+1</f>
        <v>23</v>
      </c>
      <c r="B29" s="866">
        <v>25</v>
      </c>
      <c r="C29" s="1229" t="s">
        <v>569</v>
      </c>
      <c r="D29" s="1230"/>
      <c r="E29" s="171">
        <v>1732.94407</v>
      </c>
      <c r="F29" s="168">
        <v>1732.94407</v>
      </c>
      <c r="G29" s="168">
        <v>0</v>
      </c>
      <c r="H29" s="168">
        <v>0</v>
      </c>
      <c r="I29" s="168">
        <v>1732.94407</v>
      </c>
      <c r="J29" s="169">
        <v>1732.94407</v>
      </c>
      <c r="K29" s="167">
        <v>0</v>
      </c>
      <c r="L29" s="167">
        <v>0</v>
      </c>
      <c r="M29" s="167">
        <v>0</v>
      </c>
      <c r="N29" s="167">
        <v>0</v>
      </c>
      <c r="O29" s="182"/>
      <c r="P29" s="171">
        <v>0</v>
      </c>
      <c r="Q29" s="167">
        <v>1732.94407</v>
      </c>
    </row>
    <row r="30" spans="1:17" ht="12.75" customHeight="1">
      <c r="A30" s="166">
        <f t="shared" si="1"/>
        <v>24</v>
      </c>
      <c r="B30" s="69"/>
      <c r="C30" s="1231" t="s">
        <v>1065</v>
      </c>
      <c r="D30" s="1232"/>
      <c r="E30" s="178">
        <v>0</v>
      </c>
      <c r="F30" s="174">
        <v>0</v>
      </c>
      <c r="G30" s="174">
        <v>0</v>
      </c>
      <c r="H30" s="174">
        <v>0</v>
      </c>
      <c r="I30" s="175">
        <v>0</v>
      </c>
      <c r="J30" s="176">
        <v>0</v>
      </c>
      <c r="K30" s="173">
        <v>0</v>
      </c>
      <c r="L30" s="174">
        <v>0</v>
      </c>
      <c r="M30" s="174">
        <v>0</v>
      </c>
      <c r="N30" s="176">
        <v>0</v>
      </c>
      <c r="O30" s="186"/>
      <c r="P30" s="178">
        <v>0</v>
      </c>
      <c r="Q30" s="176">
        <v>0</v>
      </c>
    </row>
    <row r="31" spans="1:17" ht="12.75" customHeight="1">
      <c r="A31" s="166">
        <f t="shared" si="1"/>
        <v>25</v>
      </c>
      <c r="B31" s="69"/>
      <c r="C31" s="1231" t="s">
        <v>830</v>
      </c>
      <c r="D31" s="1232"/>
      <c r="E31" s="178">
        <v>1732.94407</v>
      </c>
      <c r="F31" s="174">
        <v>1732.94407</v>
      </c>
      <c r="G31" s="174">
        <v>0</v>
      </c>
      <c r="H31" s="174">
        <v>0</v>
      </c>
      <c r="I31" s="175">
        <v>1732.94407</v>
      </c>
      <c r="J31" s="176">
        <v>1732.94407</v>
      </c>
      <c r="K31" s="173">
        <v>0</v>
      </c>
      <c r="L31" s="174">
        <v>0</v>
      </c>
      <c r="M31" s="174">
        <v>0</v>
      </c>
      <c r="N31" s="176">
        <v>0</v>
      </c>
      <c r="O31" s="186"/>
      <c r="P31" s="178">
        <v>0</v>
      </c>
      <c r="Q31" s="176">
        <v>1732.94407</v>
      </c>
    </row>
    <row r="32" spans="1:17" ht="12.75" customHeight="1">
      <c r="A32" s="718">
        <f>A31+1</f>
        <v>26</v>
      </c>
      <c r="B32" s="866">
        <v>28</v>
      </c>
      <c r="C32" s="1229" t="s">
        <v>572</v>
      </c>
      <c r="D32" s="1230"/>
      <c r="E32" s="171">
        <v>1339.20764</v>
      </c>
      <c r="F32" s="168">
        <v>1339.20764</v>
      </c>
      <c r="G32" s="168">
        <v>0</v>
      </c>
      <c r="H32" s="168">
        <v>0</v>
      </c>
      <c r="I32" s="168">
        <v>1339.20764</v>
      </c>
      <c r="J32" s="169">
        <v>1339.20764</v>
      </c>
      <c r="K32" s="167">
        <v>0</v>
      </c>
      <c r="L32" s="168">
        <v>0</v>
      </c>
      <c r="M32" s="168">
        <v>0</v>
      </c>
      <c r="N32" s="169">
        <v>0</v>
      </c>
      <c r="O32" s="182"/>
      <c r="P32" s="171">
        <v>0</v>
      </c>
      <c r="Q32" s="169">
        <v>1339.20764</v>
      </c>
    </row>
    <row r="33" spans="1:17" ht="12.75" customHeight="1">
      <c r="A33" s="166">
        <f>+A32+1</f>
        <v>27</v>
      </c>
      <c r="B33" s="69"/>
      <c r="C33" s="868" t="s">
        <v>831</v>
      </c>
      <c r="D33" s="1153"/>
      <c r="E33" s="171">
        <v>1339.20764</v>
      </c>
      <c r="F33" s="168">
        <v>1339.20764</v>
      </c>
      <c r="G33" s="168">
        <v>0</v>
      </c>
      <c r="H33" s="168">
        <v>0</v>
      </c>
      <c r="I33" s="168">
        <v>1339.20764</v>
      </c>
      <c r="J33" s="169">
        <v>1339.20764</v>
      </c>
      <c r="K33" s="167">
        <v>0</v>
      </c>
      <c r="L33" s="167">
        <v>0</v>
      </c>
      <c r="M33" s="167">
        <v>0</v>
      </c>
      <c r="N33" s="167">
        <v>0</v>
      </c>
      <c r="O33" s="182"/>
      <c r="P33" s="171">
        <v>0</v>
      </c>
      <c r="Q33" s="167">
        <v>1339.20764</v>
      </c>
    </row>
    <row r="34" spans="1:17" s="139" customFormat="1" ht="12.75" customHeight="1">
      <c r="A34" s="166">
        <f>+A33+1</f>
        <v>28</v>
      </c>
      <c r="B34" s="69"/>
      <c r="C34" s="867"/>
      <c r="D34" s="1166" t="s">
        <v>1066</v>
      </c>
      <c r="E34" s="178">
        <v>458.34632</v>
      </c>
      <c r="F34" s="174">
        <v>458.34632</v>
      </c>
      <c r="G34" s="174">
        <v>0</v>
      </c>
      <c r="H34" s="174">
        <v>0</v>
      </c>
      <c r="I34" s="175">
        <v>458.34632</v>
      </c>
      <c r="J34" s="176">
        <v>458.34632</v>
      </c>
      <c r="K34" s="173">
        <v>0</v>
      </c>
      <c r="L34" s="174">
        <v>0</v>
      </c>
      <c r="M34" s="174">
        <v>0</v>
      </c>
      <c r="N34" s="176">
        <v>0</v>
      </c>
      <c r="O34" s="185"/>
      <c r="P34" s="178">
        <v>0</v>
      </c>
      <c r="Q34" s="176">
        <v>458.34632</v>
      </c>
    </row>
    <row r="35" spans="1:17" s="139" customFormat="1" ht="12.75" customHeight="1">
      <c r="A35" s="188">
        <f>+A34+1</f>
        <v>29</v>
      </c>
      <c r="B35" s="70"/>
      <c r="C35" s="869"/>
      <c r="D35" s="1167" t="s">
        <v>1022</v>
      </c>
      <c r="E35" s="178">
        <v>880.86132</v>
      </c>
      <c r="F35" s="174">
        <v>880.86132</v>
      </c>
      <c r="G35" s="174">
        <v>0</v>
      </c>
      <c r="H35" s="174">
        <v>0</v>
      </c>
      <c r="I35" s="175">
        <v>880.86132</v>
      </c>
      <c r="J35" s="176">
        <v>880.86132</v>
      </c>
      <c r="K35" s="173">
        <v>0</v>
      </c>
      <c r="L35" s="174">
        <v>0</v>
      </c>
      <c r="M35" s="174">
        <v>0</v>
      </c>
      <c r="N35" s="176">
        <v>0</v>
      </c>
      <c r="O35" s="185"/>
      <c r="P35" s="178">
        <v>0</v>
      </c>
      <c r="Q35" s="176">
        <v>880.86132</v>
      </c>
    </row>
    <row r="36" spans="1:17" ht="12.75" customHeight="1">
      <c r="A36" s="166">
        <f>A35+1</f>
        <v>30</v>
      </c>
      <c r="B36" s="69"/>
      <c r="C36" s="868" t="s">
        <v>832</v>
      </c>
      <c r="D36" s="1153"/>
      <c r="E36" s="171">
        <v>0</v>
      </c>
      <c r="F36" s="168">
        <v>0</v>
      </c>
      <c r="G36" s="168">
        <v>0</v>
      </c>
      <c r="H36" s="168">
        <v>0</v>
      </c>
      <c r="I36" s="168">
        <v>0</v>
      </c>
      <c r="J36" s="169">
        <v>0</v>
      </c>
      <c r="K36" s="167">
        <v>0</v>
      </c>
      <c r="L36" s="167">
        <v>0</v>
      </c>
      <c r="M36" s="167">
        <v>0</v>
      </c>
      <c r="N36" s="167">
        <v>0</v>
      </c>
      <c r="O36" s="180"/>
      <c r="P36" s="171">
        <v>0</v>
      </c>
      <c r="Q36" s="167">
        <v>0</v>
      </c>
    </row>
    <row r="37" spans="1:17" s="139" customFormat="1" ht="12.75" customHeight="1" thickBot="1">
      <c r="A37" s="166">
        <f>A36+1</f>
        <v>31</v>
      </c>
      <c r="B37" s="69"/>
      <c r="C37" s="870"/>
      <c r="D37" s="1167" t="s">
        <v>1023</v>
      </c>
      <c r="E37" s="710">
        <v>0</v>
      </c>
      <c r="F37" s="189">
        <v>0</v>
      </c>
      <c r="G37" s="189">
        <v>0</v>
      </c>
      <c r="H37" s="189">
        <v>0</v>
      </c>
      <c r="I37" s="1172">
        <v>0</v>
      </c>
      <c r="J37" s="1173">
        <v>0</v>
      </c>
      <c r="K37" s="951">
        <v>0</v>
      </c>
      <c r="L37" s="872">
        <v>0</v>
      </c>
      <c r="M37" s="872">
        <v>0</v>
      </c>
      <c r="N37" s="176">
        <v>0</v>
      </c>
      <c r="O37" s="873"/>
      <c r="P37" s="871">
        <v>0</v>
      </c>
      <c r="Q37" s="176">
        <v>0</v>
      </c>
    </row>
    <row r="38" spans="1:17" s="72" customFormat="1" ht="13.5" customHeight="1" thickBot="1">
      <c r="A38" s="874">
        <f>A37+1</f>
        <v>32</v>
      </c>
      <c r="B38" s="875"/>
      <c r="C38" s="876" t="s">
        <v>535</v>
      </c>
      <c r="D38" s="1171"/>
      <c r="E38" s="880">
        <v>4387887.988349998</v>
      </c>
      <c r="F38" s="877">
        <v>4387084.375089998</v>
      </c>
      <c r="G38" s="877">
        <v>155845.55800000002</v>
      </c>
      <c r="H38" s="877">
        <v>155845.55800000002</v>
      </c>
      <c r="I38" s="877">
        <v>4543733.54635</v>
      </c>
      <c r="J38" s="878">
        <v>4542929.9330899995</v>
      </c>
      <c r="K38" s="1002">
        <v>42882.2278</v>
      </c>
      <c r="L38" s="877">
        <v>330834.40676</v>
      </c>
      <c r="M38" s="877">
        <v>23243.297070000004</v>
      </c>
      <c r="N38" s="878">
        <v>803.613260000013</v>
      </c>
      <c r="O38" s="879"/>
      <c r="P38" s="880">
        <v>11421.30431</v>
      </c>
      <c r="Q38" s="878">
        <v>4554351.237399999</v>
      </c>
    </row>
    <row r="39" spans="1:17" s="76" customFormat="1" ht="13.5" customHeight="1">
      <c r="A39" s="190"/>
      <c r="B39" s="190"/>
      <c r="C39" s="881"/>
      <c r="D39" s="78"/>
      <c r="E39" s="73"/>
      <c r="F39" s="73"/>
      <c r="G39" s="73"/>
      <c r="H39" s="73"/>
      <c r="I39" s="73"/>
      <c r="J39" s="73"/>
      <c r="K39" s="73"/>
      <c r="L39" s="73"/>
      <c r="M39" s="73"/>
      <c r="N39" s="73"/>
      <c r="P39" s="73"/>
      <c r="Q39" s="73"/>
    </row>
    <row r="40" spans="1:2" ht="22.5" customHeight="1">
      <c r="A40" s="162" t="s">
        <v>479</v>
      </c>
      <c r="B40" s="162"/>
    </row>
    <row r="41" spans="1:17" ht="57" customHeight="1">
      <c r="A41" s="1228" t="s">
        <v>1067</v>
      </c>
      <c r="B41" s="1228"/>
      <c r="C41" s="1228"/>
      <c r="D41" s="1228"/>
      <c r="E41" s="1228"/>
      <c r="F41" s="1228"/>
      <c r="G41" s="1228"/>
      <c r="H41" s="1228"/>
      <c r="I41" s="1228"/>
      <c r="J41" s="1228"/>
      <c r="K41" s="1228"/>
      <c r="L41" s="1228"/>
      <c r="M41" s="1228"/>
      <c r="N41" s="1228"/>
      <c r="O41" s="1228"/>
      <c r="P41" s="1228"/>
      <c r="Q41" s="1228"/>
    </row>
    <row r="42" spans="1:17" ht="18" customHeight="1">
      <c r="A42" s="1228" t="s">
        <v>604</v>
      </c>
      <c r="B42" s="1228"/>
      <c r="C42" s="1228"/>
      <c r="D42" s="1228"/>
      <c r="E42" s="1228"/>
      <c r="F42" s="1228"/>
      <c r="G42" s="1228"/>
      <c r="H42" s="1228"/>
      <c r="I42" s="1228"/>
      <c r="J42" s="1228"/>
      <c r="K42" s="1228"/>
      <c r="L42" s="1228"/>
      <c r="M42" s="1228"/>
      <c r="N42" s="1228"/>
      <c r="O42" s="1228"/>
      <c r="P42" s="1228"/>
      <c r="Q42" s="1228"/>
    </row>
    <row r="43" spans="1:17" ht="33.75" customHeight="1">
      <c r="A43" s="1228" t="s">
        <v>1068</v>
      </c>
      <c r="B43" s="1228"/>
      <c r="C43" s="1228"/>
      <c r="D43" s="1228"/>
      <c r="E43" s="1228"/>
      <c r="F43" s="1228"/>
      <c r="G43" s="1228"/>
      <c r="H43" s="1228"/>
      <c r="I43" s="1228"/>
      <c r="J43" s="1228"/>
      <c r="K43" s="1228"/>
      <c r="L43" s="1228"/>
      <c r="M43" s="1228"/>
      <c r="N43" s="1228"/>
      <c r="O43" s="1228"/>
      <c r="P43" s="1228"/>
      <c r="Q43" s="1228"/>
    </row>
    <row r="44" spans="1:17" ht="33.75" customHeight="1">
      <c r="A44" s="1228" t="s">
        <v>606</v>
      </c>
      <c r="B44" s="1228"/>
      <c r="C44" s="1228"/>
      <c r="D44" s="1228"/>
      <c r="E44" s="1228"/>
      <c r="F44" s="1228"/>
      <c r="G44" s="1228"/>
      <c r="H44" s="1228"/>
      <c r="I44" s="1228"/>
      <c r="J44" s="1228"/>
      <c r="K44" s="1228"/>
      <c r="L44" s="1228"/>
      <c r="M44" s="1228"/>
      <c r="N44" s="1228"/>
      <c r="O44" s="1228"/>
      <c r="P44" s="1228"/>
      <c r="Q44" s="1228"/>
    </row>
    <row r="45" spans="1:17" ht="19.5" customHeight="1">
      <c r="A45" s="1228" t="s">
        <v>608</v>
      </c>
      <c r="B45" s="1228"/>
      <c r="C45" s="1228"/>
      <c r="D45" s="1228"/>
      <c r="E45" s="1228"/>
      <c r="F45" s="1228"/>
      <c r="G45" s="1228"/>
      <c r="H45" s="1228"/>
      <c r="I45" s="1228"/>
      <c r="J45" s="1228"/>
      <c r="K45" s="1228"/>
      <c r="L45" s="1228"/>
      <c r="M45" s="1228"/>
      <c r="N45" s="1228"/>
      <c r="O45" s="1228"/>
      <c r="P45" s="1228"/>
      <c r="Q45" s="1228"/>
    </row>
    <row r="46" spans="1:17" ht="19.5" customHeight="1">
      <c r="A46" s="83"/>
      <c r="B46" s="83"/>
      <c r="C46" s="83"/>
      <c r="D46" s="83"/>
      <c r="E46" s="83"/>
      <c r="F46" s="83"/>
      <c r="G46" s="83"/>
      <c r="H46" s="83"/>
      <c r="I46" s="83"/>
      <c r="J46" s="83"/>
      <c r="K46" s="83"/>
      <c r="L46" s="83"/>
      <c r="M46" s="83"/>
      <c r="N46" s="83"/>
      <c r="O46" s="83"/>
      <c r="P46" s="83"/>
      <c r="Q46" s="83"/>
    </row>
    <row r="47" spans="1:4" ht="14.25">
      <c r="A47" s="60"/>
      <c r="B47" s="60"/>
      <c r="D47" s="162"/>
    </row>
    <row r="48" ht="14.25">
      <c r="D48" s="162"/>
    </row>
    <row r="49" ht="14.25">
      <c r="D49" s="162"/>
    </row>
  </sheetData>
  <sheetProtection/>
  <mergeCells count="21">
    <mergeCell ref="A4:A6"/>
    <mergeCell ref="C4:D6"/>
    <mergeCell ref="E4:F4"/>
    <mergeCell ref="G4:H4"/>
    <mergeCell ref="I4:J4"/>
    <mergeCell ref="K4:M4"/>
    <mergeCell ref="N4:N5"/>
    <mergeCell ref="P4:P5"/>
    <mergeCell ref="Q4:Q5"/>
    <mergeCell ref="C8:D8"/>
    <mergeCell ref="C16:D16"/>
    <mergeCell ref="C22:D22"/>
    <mergeCell ref="A43:Q43"/>
    <mergeCell ref="A44:Q44"/>
    <mergeCell ref="A45:Q45"/>
    <mergeCell ref="C29:D29"/>
    <mergeCell ref="C30:D30"/>
    <mergeCell ref="C31:D31"/>
    <mergeCell ref="C32:D32"/>
    <mergeCell ref="A41:Q41"/>
    <mergeCell ref="A42:Q42"/>
  </mergeCell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landscape" paperSize="9" scale="69"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BP52"/>
  <sheetViews>
    <sheetView zoomScale="89" zoomScaleNormal="89" zoomScalePageLayoutView="0" workbookViewId="0" topLeftCell="A1">
      <selection activeCell="M7" sqref="M7"/>
    </sheetView>
  </sheetViews>
  <sheetFormatPr defaultColWidth="9.140625" defaultRowHeight="15"/>
  <cols>
    <col min="1" max="1" width="5.00390625" style="72" customWidth="1"/>
    <col min="2" max="2" width="5.7109375" style="72" bestFit="1" customWidth="1"/>
    <col min="3" max="3" width="6.00390625" style="72" customWidth="1"/>
    <col min="4" max="4" width="49.28125" style="72" customWidth="1"/>
    <col min="5" max="10" width="12.7109375" style="72" customWidth="1"/>
    <col min="11" max="15" width="11.421875" style="72" customWidth="1"/>
    <col min="16" max="16" width="0.71875" style="73" customWidth="1"/>
    <col min="17" max="17" width="11.00390625" style="72" customWidth="1"/>
    <col min="18" max="18" width="13.28125" style="72" customWidth="1"/>
    <col min="19" max="243" width="9.140625" style="72" customWidth="1"/>
    <col min="244" max="244" width="59.7109375" style="72" customWidth="1"/>
    <col min="245" max="251" width="10.57421875" style="72" customWidth="1"/>
    <col min="252" max="16384" width="9.140625" style="72" customWidth="1"/>
  </cols>
  <sheetData>
    <row r="1" spans="1:3" ht="25.5">
      <c r="A1" s="716" t="s">
        <v>833</v>
      </c>
      <c r="B1" s="847"/>
      <c r="C1" s="65"/>
    </row>
    <row r="2" spans="1:18" ht="15">
      <c r="A2" s="65"/>
      <c r="B2" s="65"/>
      <c r="C2" s="65"/>
      <c r="D2" s="162" t="s">
        <v>603</v>
      </c>
      <c r="R2" s="74" t="s">
        <v>1003</v>
      </c>
    </row>
    <row r="3" spans="4:18" ht="2.25" customHeight="1" thickBot="1">
      <c r="D3" s="192"/>
      <c r="R3" s="74"/>
    </row>
    <row r="4" spans="1:18" s="162" customFormat="1" ht="45" customHeight="1">
      <c r="A4" s="1270" t="s">
        <v>341</v>
      </c>
      <c r="B4" s="848" t="s">
        <v>341</v>
      </c>
      <c r="C4" s="1273"/>
      <c r="D4" s="1275" t="s">
        <v>834</v>
      </c>
      <c r="E4" s="1267" t="s">
        <v>529</v>
      </c>
      <c r="F4" s="1251"/>
      <c r="G4" s="1251" t="s">
        <v>530</v>
      </c>
      <c r="H4" s="1251"/>
      <c r="I4" s="1268" t="s">
        <v>531</v>
      </c>
      <c r="J4" s="1269"/>
      <c r="K4" s="1255" t="s">
        <v>1069</v>
      </c>
      <c r="L4" s="1255" t="s">
        <v>1070</v>
      </c>
      <c r="M4" s="1254" t="s">
        <v>1071</v>
      </c>
      <c r="N4" s="1261" t="s">
        <v>968</v>
      </c>
      <c r="O4" s="1263" t="s">
        <v>1072</v>
      </c>
      <c r="P4" s="193"/>
      <c r="Q4" s="1265" t="s">
        <v>1073</v>
      </c>
      <c r="R4" s="1237" t="s">
        <v>532</v>
      </c>
    </row>
    <row r="5" spans="1:18" s="162" customFormat="1" ht="13.5" customHeight="1">
      <c r="A5" s="1271"/>
      <c r="B5" s="849" t="s">
        <v>1062</v>
      </c>
      <c r="C5" s="1274"/>
      <c r="D5" s="1276"/>
      <c r="E5" s="66" t="s">
        <v>567</v>
      </c>
      <c r="F5" s="62" t="s">
        <v>1074</v>
      </c>
      <c r="G5" s="62" t="s">
        <v>481</v>
      </c>
      <c r="H5" s="41" t="s">
        <v>486</v>
      </c>
      <c r="I5" s="41" t="s">
        <v>481</v>
      </c>
      <c r="J5" s="882" t="s">
        <v>486</v>
      </c>
      <c r="K5" s="1256"/>
      <c r="L5" s="1256"/>
      <c r="M5" s="1257"/>
      <c r="N5" s="1262"/>
      <c r="O5" s="1264"/>
      <c r="P5" s="193"/>
      <c r="Q5" s="1266"/>
      <c r="R5" s="1238"/>
    </row>
    <row r="6" spans="1:18" s="162" customFormat="1" ht="15" customHeight="1" thickBot="1">
      <c r="A6" s="1272"/>
      <c r="B6" s="850" t="s">
        <v>1064</v>
      </c>
      <c r="C6" s="1274"/>
      <c r="D6" s="1277"/>
      <c r="E6" s="194" t="s">
        <v>411</v>
      </c>
      <c r="F6" s="195" t="s">
        <v>412</v>
      </c>
      <c r="G6" s="196" t="s">
        <v>413</v>
      </c>
      <c r="H6" s="196" t="s">
        <v>414</v>
      </c>
      <c r="I6" s="196" t="s">
        <v>483</v>
      </c>
      <c r="J6" s="883" t="s">
        <v>484</v>
      </c>
      <c r="K6" s="197" t="s">
        <v>570</v>
      </c>
      <c r="L6" s="197" t="s">
        <v>575</v>
      </c>
      <c r="M6" s="198" t="s">
        <v>417</v>
      </c>
      <c r="N6" s="251" t="s">
        <v>534</v>
      </c>
      <c r="O6" s="884" t="s">
        <v>999</v>
      </c>
      <c r="P6" s="193"/>
      <c r="Q6" s="200" t="s">
        <v>419</v>
      </c>
      <c r="R6" s="199" t="s">
        <v>774</v>
      </c>
    </row>
    <row r="7" spans="1:19" s="165" customFormat="1" ht="15" customHeight="1">
      <c r="A7" s="885">
        <v>1</v>
      </c>
      <c r="B7" s="886">
        <v>12</v>
      </c>
      <c r="C7" s="887" t="s">
        <v>485</v>
      </c>
      <c r="D7" s="888"/>
      <c r="E7" s="889">
        <v>2024023.037</v>
      </c>
      <c r="F7" s="890">
        <v>2023437.432</v>
      </c>
      <c r="G7" s="890">
        <v>50806.799999999996</v>
      </c>
      <c r="H7" s="890">
        <v>50806.799999999996</v>
      </c>
      <c r="I7" s="890">
        <v>2074829.8370000003</v>
      </c>
      <c r="J7" s="890">
        <v>2074244.2319999998</v>
      </c>
      <c r="K7" s="890"/>
      <c r="L7" s="890">
        <v>24401.485</v>
      </c>
      <c r="M7" s="890">
        <v>34461.971470000004</v>
      </c>
      <c r="N7" s="890">
        <v>585.605</v>
      </c>
      <c r="O7" s="891">
        <v>423.451</v>
      </c>
      <c r="P7" s="201"/>
      <c r="Q7" s="892">
        <v>150</v>
      </c>
      <c r="R7" s="893">
        <v>2074394.2319999998</v>
      </c>
      <c r="S7" s="202"/>
    </row>
    <row r="8" spans="1:18" s="165" customFormat="1" ht="13.5" customHeight="1">
      <c r="A8" s="894">
        <f>A7+1</f>
        <v>2</v>
      </c>
      <c r="B8" s="895"/>
      <c r="C8" s="896"/>
      <c r="D8" s="775" t="s">
        <v>592</v>
      </c>
      <c r="E8" s="203">
        <v>1566404.7650000001</v>
      </c>
      <c r="F8" s="204">
        <v>1565819.16</v>
      </c>
      <c r="G8" s="204">
        <v>49640.723</v>
      </c>
      <c r="H8" s="204">
        <v>49640.723</v>
      </c>
      <c r="I8" s="204">
        <v>1616045.4880000001</v>
      </c>
      <c r="J8" s="204">
        <v>1615459.883</v>
      </c>
      <c r="K8" s="204"/>
      <c r="L8" s="204">
        <v>14</v>
      </c>
      <c r="M8" s="204">
        <v>31671.171860000006</v>
      </c>
      <c r="N8" s="204">
        <v>585.605</v>
      </c>
      <c r="O8" s="565">
        <v>423.451</v>
      </c>
      <c r="P8" s="201"/>
      <c r="Q8" s="206">
        <v>0</v>
      </c>
      <c r="R8" s="205">
        <v>1615459.883</v>
      </c>
    </row>
    <row r="9" spans="1:18" s="162" customFormat="1" ht="12.75" customHeight="1">
      <c r="A9" s="207">
        <f>A8+1</f>
        <v>3</v>
      </c>
      <c r="B9" s="897"/>
      <c r="C9" s="898"/>
      <c r="D9" s="208" t="s">
        <v>835</v>
      </c>
      <c r="E9" s="173">
        <v>1560787.601</v>
      </c>
      <c r="F9" s="174">
        <v>1560787.601</v>
      </c>
      <c r="G9" s="174">
        <v>49640.723</v>
      </c>
      <c r="H9" s="174">
        <v>49640.723</v>
      </c>
      <c r="I9" s="209">
        <v>1610428.324</v>
      </c>
      <c r="J9" s="209">
        <v>1610428.324</v>
      </c>
      <c r="K9" s="174"/>
      <c r="L9" s="174"/>
      <c r="M9" s="174">
        <v>31651.359860000004</v>
      </c>
      <c r="N9" s="209">
        <v>0</v>
      </c>
      <c r="O9" s="679"/>
      <c r="P9" s="210"/>
      <c r="Q9" s="178"/>
      <c r="R9" s="176">
        <v>1610428.324</v>
      </c>
    </row>
    <row r="10" spans="1:18" s="162" customFormat="1" ht="12.75" customHeight="1">
      <c r="A10" s="66">
        <f aca="true" t="shared" si="0" ref="A10:A16">+A9+1</f>
        <v>4</v>
      </c>
      <c r="B10" s="859"/>
      <c r="C10" s="898"/>
      <c r="D10" s="208" t="s">
        <v>593</v>
      </c>
      <c r="E10" s="211">
        <v>5617.164</v>
      </c>
      <c r="F10" s="211">
        <v>5031.559</v>
      </c>
      <c r="G10" s="211">
        <v>0</v>
      </c>
      <c r="H10" s="211">
        <v>0</v>
      </c>
      <c r="I10" s="211">
        <v>5617.164</v>
      </c>
      <c r="J10" s="211">
        <v>5031.559</v>
      </c>
      <c r="K10" s="211"/>
      <c r="L10" s="211">
        <v>14</v>
      </c>
      <c r="M10" s="211">
        <v>19.812</v>
      </c>
      <c r="N10" s="899">
        <v>585.605</v>
      </c>
      <c r="O10" s="213">
        <v>423.451</v>
      </c>
      <c r="P10" s="210"/>
      <c r="Q10" s="212">
        <v>0</v>
      </c>
      <c r="R10" s="213">
        <v>5031.559</v>
      </c>
    </row>
    <row r="11" spans="1:18" s="162" customFormat="1" ht="12.75" customHeight="1">
      <c r="A11" s="66">
        <f t="shared" si="0"/>
        <v>5</v>
      </c>
      <c r="B11" s="859"/>
      <c r="C11" s="898"/>
      <c r="D11" s="214" t="s">
        <v>836</v>
      </c>
      <c r="E11" s="173">
        <v>1688.47</v>
      </c>
      <c r="F11" s="174">
        <v>1327.277</v>
      </c>
      <c r="G11" s="174"/>
      <c r="H11" s="174"/>
      <c r="I11" s="209">
        <v>1688.47</v>
      </c>
      <c r="J11" s="209">
        <v>1327.277</v>
      </c>
      <c r="K11" s="174"/>
      <c r="L11" s="174"/>
      <c r="M11" s="174"/>
      <c r="N11" s="209">
        <v>361.193</v>
      </c>
      <c r="O11" s="679">
        <v>340.103</v>
      </c>
      <c r="P11" s="210"/>
      <c r="Q11" s="178"/>
      <c r="R11" s="176">
        <v>1327.277</v>
      </c>
    </row>
    <row r="12" spans="1:18" s="162" customFormat="1" ht="12.75" customHeight="1">
      <c r="A12" s="66">
        <f t="shared" si="0"/>
        <v>6</v>
      </c>
      <c r="B12" s="859"/>
      <c r="C12" s="898"/>
      <c r="D12" s="215" t="s">
        <v>1075</v>
      </c>
      <c r="E12" s="173">
        <v>1507.694</v>
      </c>
      <c r="F12" s="174">
        <v>1283.282</v>
      </c>
      <c r="G12" s="174"/>
      <c r="H12" s="174"/>
      <c r="I12" s="209">
        <v>1507.694</v>
      </c>
      <c r="J12" s="209">
        <v>1283.282</v>
      </c>
      <c r="K12" s="174"/>
      <c r="L12" s="563">
        <v>14</v>
      </c>
      <c r="M12" s="174">
        <v>19.812</v>
      </c>
      <c r="N12" s="209">
        <v>224.41200000000003</v>
      </c>
      <c r="O12" s="679">
        <v>83.348</v>
      </c>
      <c r="P12" s="210"/>
      <c r="Q12" s="178"/>
      <c r="R12" s="176">
        <v>1283.282</v>
      </c>
    </row>
    <row r="13" spans="1:18" s="162" customFormat="1" ht="12.75" customHeight="1">
      <c r="A13" s="66">
        <f t="shared" si="0"/>
        <v>7</v>
      </c>
      <c r="B13" s="859"/>
      <c r="C13" s="898"/>
      <c r="D13" s="216" t="s">
        <v>1076</v>
      </c>
      <c r="E13" s="173">
        <v>1968</v>
      </c>
      <c r="F13" s="174">
        <v>1968</v>
      </c>
      <c r="G13" s="174"/>
      <c r="H13" s="174"/>
      <c r="I13" s="209">
        <v>1968</v>
      </c>
      <c r="J13" s="209">
        <v>1968</v>
      </c>
      <c r="K13" s="174"/>
      <c r="L13" s="563"/>
      <c r="M13" s="174"/>
      <c r="N13" s="209">
        <v>0</v>
      </c>
      <c r="O13" s="679"/>
      <c r="P13" s="210"/>
      <c r="Q13" s="178"/>
      <c r="R13" s="176">
        <v>1968</v>
      </c>
    </row>
    <row r="14" spans="1:18" s="172" customFormat="1" ht="12.75" customHeight="1">
      <c r="A14" s="166">
        <f>A13+1</f>
        <v>8</v>
      </c>
      <c r="B14" s="69"/>
      <c r="C14" s="900"/>
      <c r="D14" s="216" t="s">
        <v>1077</v>
      </c>
      <c r="E14" s="173">
        <v>453</v>
      </c>
      <c r="F14" s="174">
        <v>453</v>
      </c>
      <c r="G14" s="174"/>
      <c r="H14" s="174"/>
      <c r="I14" s="209">
        <v>453</v>
      </c>
      <c r="J14" s="209">
        <v>453</v>
      </c>
      <c r="K14" s="174"/>
      <c r="L14" s="564"/>
      <c r="M14" s="174"/>
      <c r="N14" s="209">
        <v>0</v>
      </c>
      <c r="O14" s="679"/>
      <c r="P14" s="210"/>
      <c r="Q14" s="178"/>
      <c r="R14" s="176">
        <v>453</v>
      </c>
    </row>
    <row r="15" spans="1:18" s="165" customFormat="1" ht="13.5" customHeight="1">
      <c r="A15" s="901">
        <f>A14+1</f>
        <v>9</v>
      </c>
      <c r="B15" s="902"/>
      <c r="C15" s="896"/>
      <c r="D15" s="218" t="s">
        <v>601</v>
      </c>
      <c r="E15" s="203">
        <v>457618.272</v>
      </c>
      <c r="F15" s="203">
        <v>457618.272</v>
      </c>
      <c r="G15" s="203">
        <v>1166.077</v>
      </c>
      <c r="H15" s="203">
        <v>1166.077</v>
      </c>
      <c r="I15" s="203">
        <v>458784.34900000005</v>
      </c>
      <c r="J15" s="203">
        <v>458784.34900000005</v>
      </c>
      <c r="K15" s="203"/>
      <c r="L15" s="203">
        <v>24387.485</v>
      </c>
      <c r="M15" s="203">
        <v>2790.79961</v>
      </c>
      <c r="N15" s="204">
        <v>0</v>
      </c>
      <c r="O15" s="565">
        <v>0</v>
      </c>
      <c r="P15" s="201"/>
      <c r="Q15" s="206">
        <v>150</v>
      </c>
      <c r="R15" s="565">
        <v>458934.34900000005</v>
      </c>
    </row>
    <row r="16" spans="1:18" s="165" customFormat="1" ht="12.75" customHeight="1">
      <c r="A16" s="903">
        <f t="shared" si="0"/>
        <v>10</v>
      </c>
      <c r="B16" s="904"/>
      <c r="C16" s="905"/>
      <c r="D16" s="776" t="s">
        <v>1078</v>
      </c>
      <c r="E16" s="906">
        <v>47028</v>
      </c>
      <c r="F16" s="907">
        <v>47028</v>
      </c>
      <c r="G16" s="907">
        <v>1166.077</v>
      </c>
      <c r="H16" s="907">
        <v>1166.077</v>
      </c>
      <c r="I16" s="908">
        <v>48194.077</v>
      </c>
      <c r="J16" s="908">
        <v>48194.077</v>
      </c>
      <c r="K16" s="907"/>
      <c r="L16" s="907">
        <v>0</v>
      </c>
      <c r="M16" s="907">
        <v>435.70316</v>
      </c>
      <c r="N16" s="908">
        <v>0</v>
      </c>
      <c r="O16" s="909"/>
      <c r="P16" s="201"/>
      <c r="Q16" s="910">
        <v>150</v>
      </c>
      <c r="R16" s="911">
        <v>48344.077</v>
      </c>
    </row>
    <row r="17" spans="1:18" s="162" customFormat="1" ht="12.75" customHeight="1">
      <c r="A17" s="66">
        <f>A16+1</f>
        <v>11</v>
      </c>
      <c r="B17" s="859"/>
      <c r="C17" s="898"/>
      <c r="D17" s="776" t="s">
        <v>1079</v>
      </c>
      <c r="E17" s="906">
        <v>35839.822</v>
      </c>
      <c r="F17" s="907">
        <v>35839.822</v>
      </c>
      <c r="G17" s="907"/>
      <c r="H17" s="907"/>
      <c r="I17" s="908">
        <v>35839.822</v>
      </c>
      <c r="J17" s="908">
        <v>35839.822</v>
      </c>
      <c r="K17" s="907"/>
      <c r="L17" s="907">
        <v>7249.485</v>
      </c>
      <c r="M17" s="907">
        <v>678.42786</v>
      </c>
      <c r="N17" s="908">
        <v>0</v>
      </c>
      <c r="O17" s="909"/>
      <c r="P17" s="201"/>
      <c r="Q17" s="910">
        <v>0</v>
      </c>
      <c r="R17" s="911">
        <v>35839.822</v>
      </c>
    </row>
    <row r="18" spans="1:18" s="165" customFormat="1" ht="12.75" customHeight="1">
      <c r="A18" s="66">
        <f>A17+1</f>
        <v>12</v>
      </c>
      <c r="B18" s="859"/>
      <c r="C18" s="905"/>
      <c r="D18" s="912" t="s">
        <v>1080</v>
      </c>
      <c r="E18" s="906">
        <v>286506.45</v>
      </c>
      <c r="F18" s="907">
        <v>286506.45</v>
      </c>
      <c r="G18" s="907"/>
      <c r="H18" s="907"/>
      <c r="I18" s="908">
        <v>286506.45</v>
      </c>
      <c r="J18" s="908">
        <v>286506.45</v>
      </c>
      <c r="K18" s="907"/>
      <c r="L18" s="907">
        <v>0</v>
      </c>
      <c r="M18" s="907">
        <v>68.83363</v>
      </c>
      <c r="N18" s="908">
        <v>0</v>
      </c>
      <c r="O18" s="909"/>
      <c r="P18" s="201"/>
      <c r="Q18" s="910">
        <v>0</v>
      </c>
      <c r="R18" s="911">
        <v>286506.45</v>
      </c>
    </row>
    <row r="19" spans="1:18" s="165" customFormat="1" ht="12.75" customHeight="1">
      <c r="A19" s="66">
        <f>+A18+1</f>
        <v>13</v>
      </c>
      <c r="B19" s="859"/>
      <c r="C19" s="905"/>
      <c r="D19" s="912" t="s">
        <v>1081</v>
      </c>
      <c r="E19" s="906">
        <v>88244</v>
      </c>
      <c r="F19" s="907">
        <v>88244</v>
      </c>
      <c r="G19" s="907"/>
      <c r="H19" s="907"/>
      <c r="I19" s="908">
        <v>88244</v>
      </c>
      <c r="J19" s="908">
        <v>88244</v>
      </c>
      <c r="K19" s="907"/>
      <c r="L19" s="907">
        <v>17138</v>
      </c>
      <c r="M19" s="907">
        <v>1607.83496</v>
      </c>
      <c r="N19" s="908">
        <v>0</v>
      </c>
      <c r="O19" s="909"/>
      <c r="P19" s="201"/>
      <c r="Q19" s="910">
        <v>0</v>
      </c>
      <c r="R19" s="911">
        <v>88244</v>
      </c>
    </row>
    <row r="20" spans="1:18" s="165" customFormat="1" ht="13.5" customHeight="1">
      <c r="A20" s="913">
        <f>+A19+1</f>
        <v>14</v>
      </c>
      <c r="B20" s="858">
        <v>19</v>
      </c>
      <c r="C20" s="914" t="s">
        <v>571</v>
      </c>
      <c r="D20" s="775"/>
      <c r="E20" s="203">
        <v>1032011.24149</v>
      </c>
      <c r="F20" s="204">
        <v>1023339.34182</v>
      </c>
      <c r="G20" s="204">
        <v>5907.4169999999995</v>
      </c>
      <c r="H20" s="204">
        <v>5868.112</v>
      </c>
      <c r="I20" s="204">
        <v>1037918.6584900001</v>
      </c>
      <c r="J20" s="204">
        <v>1029207.4538199999</v>
      </c>
      <c r="K20" s="204"/>
      <c r="L20" s="204">
        <v>157790.0573</v>
      </c>
      <c r="M20" s="204">
        <v>10840.604150000001</v>
      </c>
      <c r="N20" s="204">
        <v>8711.204670000014</v>
      </c>
      <c r="O20" s="565">
        <v>3980.563</v>
      </c>
      <c r="P20" s="201"/>
      <c r="Q20" s="206">
        <v>92.41382999999999</v>
      </c>
      <c r="R20" s="221">
        <v>1029299.8676499999</v>
      </c>
    </row>
    <row r="21" spans="1:18" s="164" customFormat="1" ht="12.75" customHeight="1">
      <c r="A21" s="166">
        <f aca="true" t="shared" si="1" ref="A21:A26">A20+1</f>
        <v>15</v>
      </c>
      <c r="B21" s="69"/>
      <c r="C21" s="915"/>
      <c r="D21" s="775" t="s">
        <v>837</v>
      </c>
      <c r="E21" s="203">
        <v>49162.452</v>
      </c>
      <c r="F21" s="204">
        <v>48775.47951</v>
      </c>
      <c r="G21" s="204">
        <v>1764</v>
      </c>
      <c r="H21" s="204">
        <v>1737.027</v>
      </c>
      <c r="I21" s="204">
        <v>50926.452</v>
      </c>
      <c r="J21" s="204">
        <v>50512.50651</v>
      </c>
      <c r="K21" s="204"/>
      <c r="L21" s="204">
        <v>3253.522</v>
      </c>
      <c r="M21" s="204">
        <v>1127.89457</v>
      </c>
      <c r="N21" s="204">
        <v>413.94548999999824</v>
      </c>
      <c r="O21" s="565">
        <v>0</v>
      </c>
      <c r="P21" s="219"/>
      <c r="Q21" s="206">
        <v>62</v>
      </c>
      <c r="R21" s="217">
        <v>50574.50651</v>
      </c>
    </row>
    <row r="22" spans="1:18" s="165" customFormat="1" ht="12.75" customHeight="1">
      <c r="A22" s="166">
        <f t="shared" si="1"/>
        <v>16</v>
      </c>
      <c r="B22" s="69"/>
      <c r="C22" s="900"/>
      <c r="D22" s="222" t="s">
        <v>1024</v>
      </c>
      <c r="E22" s="690"/>
      <c r="F22" s="174"/>
      <c r="G22" s="174"/>
      <c r="H22" s="174"/>
      <c r="I22" s="209">
        <v>0</v>
      </c>
      <c r="J22" s="209">
        <v>0</v>
      </c>
      <c r="K22" s="174"/>
      <c r="L22" s="174"/>
      <c r="M22" s="174"/>
      <c r="N22" s="209"/>
      <c r="O22" s="679"/>
      <c r="P22" s="223"/>
      <c r="Q22" s="178"/>
      <c r="R22" s="176">
        <v>0</v>
      </c>
    </row>
    <row r="23" spans="1:18" s="165" customFormat="1" ht="12.75" customHeight="1">
      <c r="A23" s="166">
        <f t="shared" si="1"/>
        <v>17</v>
      </c>
      <c r="B23" s="69"/>
      <c r="C23" s="900"/>
      <c r="D23" s="222" t="s">
        <v>838</v>
      </c>
      <c r="E23" s="689">
        <v>31322</v>
      </c>
      <c r="F23" s="174">
        <v>30935.02751</v>
      </c>
      <c r="G23" s="174">
        <v>1764</v>
      </c>
      <c r="H23" s="174">
        <v>1737.027</v>
      </c>
      <c r="I23" s="209">
        <v>33086</v>
      </c>
      <c r="J23" s="209">
        <v>32672.05451</v>
      </c>
      <c r="K23" s="174"/>
      <c r="L23" s="174">
        <v>1722</v>
      </c>
      <c r="M23" s="174">
        <v>851.16445</v>
      </c>
      <c r="N23" s="209">
        <v>413.94548999999824</v>
      </c>
      <c r="O23" s="679">
        <v>0</v>
      </c>
      <c r="P23" s="223"/>
      <c r="Q23" s="178">
        <v>0</v>
      </c>
      <c r="R23" s="176">
        <v>32672.05451</v>
      </c>
    </row>
    <row r="24" spans="1:18" s="165" customFormat="1" ht="12.75" customHeight="1">
      <c r="A24" s="166">
        <f t="shared" si="1"/>
        <v>18</v>
      </c>
      <c r="B24" s="69"/>
      <c r="C24" s="900"/>
      <c r="D24" s="222" t="s">
        <v>839</v>
      </c>
      <c r="E24" s="689">
        <v>7516.202</v>
      </c>
      <c r="F24" s="174">
        <v>7516.202</v>
      </c>
      <c r="G24" s="174">
        <v>0</v>
      </c>
      <c r="H24" s="174">
        <v>0</v>
      </c>
      <c r="I24" s="209">
        <v>7516.202</v>
      </c>
      <c r="J24" s="209">
        <v>7516.202</v>
      </c>
      <c r="K24" s="174"/>
      <c r="L24" s="174">
        <v>1531.522</v>
      </c>
      <c r="M24" s="174">
        <v>0</v>
      </c>
      <c r="N24" s="209">
        <v>0</v>
      </c>
      <c r="O24" s="679"/>
      <c r="P24" s="223"/>
      <c r="Q24" s="178">
        <v>62</v>
      </c>
      <c r="R24" s="176">
        <v>7578.202</v>
      </c>
    </row>
    <row r="25" spans="1:18" s="165" customFormat="1" ht="12.75" customHeight="1">
      <c r="A25" s="166">
        <f t="shared" si="1"/>
        <v>19</v>
      </c>
      <c r="B25" s="69"/>
      <c r="C25" s="900"/>
      <c r="D25" s="222" t="s">
        <v>840</v>
      </c>
      <c r="E25" s="689">
        <v>10324.25</v>
      </c>
      <c r="F25" s="174">
        <v>10324.25</v>
      </c>
      <c r="G25" s="174">
        <v>0</v>
      </c>
      <c r="H25" s="174">
        <v>0</v>
      </c>
      <c r="I25" s="209">
        <v>10324.25</v>
      </c>
      <c r="J25" s="209">
        <v>10324.25</v>
      </c>
      <c r="K25" s="174"/>
      <c r="L25" s="174">
        <v>0</v>
      </c>
      <c r="M25" s="174">
        <v>276.73012</v>
      </c>
      <c r="N25" s="209">
        <v>0</v>
      </c>
      <c r="O25" s="679"/>
      <c r="P25" s="223"/>
      <c r="Q25" s="178">
        <v>0</v>
      </c>
      <c r="R25" s="176">
        <v>10324.25</v>
      </c>
    </row>
    <row r="26" spans="1:18" s="165" customFormat="1" ht="12.75" customHeight="1">
      <c r="A26" s="916">
        <f t="shared" si="1"/>
        <v>20</v>
      </c>
      <c r="B26" s="917"/>
      <c r="C26" s="918"/>
      <c r="D26" s="775" t="s">
        <v>841</v>
      </c>
      <c r="E26" s="224">
        <v>982848.78949</v>
      </c>
      <c r="F26" s="224">
        <v>974563.86231</v>
      </c>
      <c r="G26" s="224">
        <v>4143.4169999999995</v>
      </c>
      <c r="H26" s="224">
        <v>4131.085</v>
      </c>
      <c r="I26" s="224">
        <v>986992.20649</v>
      </c>
      <c r="J26" s="224">
        <v>978694.94731</v>
      </c>
      <c r="K26" s="224"/>
      <c r="L26" s="224">
        <v>154536.5353</v>
      </c>
      <c r="M26" s="224">
        <v>9712.70958</v>
      </c>
      <c r="N26" s="919">
        <v>8297.259180000015</v>
      </c>
      <c r="O26" s="227">
        <v>3980.563</v>
      </c>
      <c r="P26" s="225"/>
      <c r="Q26" s="226">
        <v>30.413829999999997</v>
      </c>
      <c r="R26" s="227">
        <v>978725.3611399999</v>
      </c>
    </row>
    <row r="27" spans="1:68" s="164" customFormat="1" ht="12.75" customHeight="1">
      <c r="A27" s="166">
        <f>+A26+1</f>
        <v>21</v>
      </c>
      <c r="B27" s="69"/>
      <c r="C27" s="915"/>
      <c r="D27" s="222" t="s">
        <v>842</v>
      </c>
      <c r="E27" s="173">
        <v>698968</v>
      </c>
      <c r="F27" s="174">
        <v>693487.84163</v>
      </c>
      <c r="G27" s="174">
        <v>2696.417</v>
      </c>
      <c r="H27" s="174">
        <v>2695.335</v>
      </c>
      <c r="I27" s="209">
        <v>701664.417</v>
      </c>
      <c r="J27" s="209">
        <v>696183.17663</v>
      </c>
      <c r="K27" s="174"/>
      <c r="L27" s="174">
        <v>118185.7963</v>
      </c>
      <c r="M27" s="174">
        <v>7692.96309</v>
      </c>
      <c r="N27" s="209">
        <v>5481.240370000014</v>
      </c>
      <c r="O27" s="679">
        <v>2842.82398</v>
      </c>
      <c r="P27" s="210"/>
      <c r="Q27" s="178">
        <v>2.176</v>
      </c>
      <c r="R27" s="176">
        <v>696185.35263</v>
      </c>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row>
    <row r="28" spans="1:18" s="172" customFormat="1" ht="12.75" customHeight="1">
      <c r="A28" s="166">
        <f>+A27+1</f>
        <v>22</v>
      </c>
      <c r="B28" s="69"/>
      <c r="C28" s="915"/>
      <c r="D28" s="222" t="s">
        <v>843</v>
      </c>
      <c r="E28" s="173">
        <v>31746.78949</v>
      </c>
      <c r="F28" s="174">
        <v>31478.06238</v>
      </c>
      <c r="G28" s="174">
        <v>0</v>
      </c>
      <c r="H28" s="174">
        <v>0</v>
      </c>
      <c r="I28" s="209">
        <v>31746.78949</v>
      </c>
      <c r="J28" s="209">
        <v>31478.06238</v>
      </c>
      <c r="K28" s="174"/>
      <c r="L28" s="174">
        <v>2541.50594</v>
      </c>
      <c r="M28" s="174">
        <v>376.23298</v>
      </c>
      <c r="N28" s="209">
        <v>268.7271099999998</v>
      </c>
      <c r="O28" s="679">
        <v>1137.73902</v>
      </c>
      <c r="P28" s="210"/>
      <c r="Q28" s="178">
        <v>0</v>
      </c>
      <c r="R28" s="176">
        <v>31478.06238</v>
      </c>
    </row>
    <row r="29" spans="1:18" s="172" customFormat="1" ht="12.75" customHeight="1">
      <c r="A29" s="166">
        <f>A28+1</f>
        <v>23</v>
      </c>
      <c r="B29" s="69"/>
      <c r="C29" s="920"/>
      <c r="D29" s="222" t="s">
        <v>844</v>
      </c>
      <c r="E29" s="173">
        <v>252134</v>
      </c>
      <c r="F29" s="174">
        <v>249597.9583</v>
      </c>
      <c r="G29" s="174">
        <v>1447</v>
      </c>
      <c r="H29" s="174">
        <v>1435.75</v>
      </c>
      <c r="I29" s="209">
        <v>253581</v>
      </c>
      <c r="J29" s="209">
        <v>251033.7083</v>
      </c>
      <c r="K29" s="174"/>
      <c r="L29" s="174">
        <v>33809.23306</v>
      </c>
      <c r="M29" s="174">
        <v>1643.51351</v>
      </c>
      <c r="N29" s="209">
        <v>2547.2917000000016</v>
      </c>
      <c r="O29" s="679"/>
      <c r="P29" s="210"/>
      <c r="Q29" s="178">
        <v>28.23783</v>
      </c>
      <c r="R29" s="176">
        <v>251061.94613</v>
      </c>
    </row>
    <row r="30" spans="1:68" s="164" customFormat="1" ht="12.75" customHeight="1">
      <c r="A30" s="913">
        <f>+A29+1</f>
        <v>24</v>
      </c>
      <c r="B30" s="858">
        <v>26</v>
      </c>
      <c r="C30" s="914" t="s">
        <v>569</v>
      </c>
      <c r="D30" s="775"/>
      <c r="E30" s="203">
        <v>250.92000000000002</v>
      </c>
      <c r="F30" s="204">
        <v>250.92000000000002</v>
      </c>
      <c r="G30" s="204">
        <v>0</v>
      </c>
      <c r="H30" s="204">
        <v>0</v>
      </c>
      <c r="I30" s="204">
        <v>250.92000000000002</v>
      </c>
      <c r="J30" s="204">
        <v>250.92000000000002</v>
      </c>
      <c r="K30" s="204"/>
      <c r="L30" s="204">
        <v>0</v>
      </c>
      <c r="M30" s="204">
        <v>0</v>
      </c>
      <c r="N30" s="204">
        <v>0</v>
      </c>
      <c r="O30" s="565">
        <v>0</v>
      </c>
      <c r="P30" s="228"/>
      <c r="Q30" s="206">
        <v>0</v>
      </c>
      <c r="R30" s="221">
        <v>250.92000000000002</v>
      </c>
      <c r="S30" s="165"/>
      <c r="T30" s="165"/>
      <c r="U30" s="165"/>
      <c r="V30" s="165"/>
      <c r="W30" s="165"/>
      <c r="X30" s="165"/>
      <c r="Y30" s="165"/>
      <c r="Z30" s="165"/>
      <c r="AA30" s="165"/>
      <c r="AB30" s="165"/>
      <c r="AC30" s="165"/>
      <c r="AD30" s="165"/>
      <c r="AE30" s="165"/>
      <c r="AF30" s="165"/>
      <c r="AG30" s="165"/>
      <c r="AH30" s="165"/>
      <c r="AI30" s="165"/>
      <c r="AJ30" s="165"/>
      <c r="AK30" s="165"/>
      <c r="AL30" s="165"/>
      <c r="BL30" s="165"/>
      <c r="BM30" s="165"/>
      <c r="BN30" s="165"/>
      <c r="BO30" s="165"/>
      <c r="BP30" s="165"/>
    </row>
    <row r="31" spans="1:68" s="172" customFormat="1" ht="12.75" customHeight="1">
      <c r="A31" s="66">
        <f aca="true" t="shared" si="2" ref="A31:A39">+A30+1</f>
        <v>25</v>
      </c>
      <c r="B31" s="859"/>
      <c r="C31" s="905"/>
      <c r="D31" s="222" t="s">
        <v>845</v>
      </c>
      <c r="E31" s="690">
        <v>200</v>
      </c>
      <c r="F31" s="174">
        <v>200</v>
      </c>
      <c r="G31" s="174"/>
      <c r="H31" s="174"/>
      <c r="I31" s="209">
        <v>200</v>
      </c>
      <c r="J31" s="209">
        <v>200</v>
      </c>
      <c r="K31" s="174"/>
      <c r="L31" s="174"/>
      <c r="M31" s="174"/>
      <c r="N31" s="209">
        <v>0</v>
      </c>
      <c r="O31" s="679"/>
      <c r="P31" s="229"/>
      <c r="Q31" s="566"/>
      <c r="R31" s="176">
        <v>200</v>
      </c>
      <c r="S31" s="162"/>
      <c r="T31" s="162"/>
      <c r="U31" s="162"/>
      <c r="V31" s="162"/>
      <c r="W31" s="162"/>
      <c r="X31" s="162"/>
      <c r="Y31" s="162"/>
      <c r="Z31" s="162"/>
      <c r="AA31" s="162"/>
      <c r="AB31" s="162"/>
      <c r="AC31" s="162"/>
      <c r="AD31" s="162"/>
      <c r="AE31" s="162"/>
      <c r="AF31" s="162"/>
      <c r="AG31" s="162"/>
      <c r="AH31" s="162"/>
      <c r="AI31" s="162"/>
      <c r="AJ31" s="162"/>
      <c r="AK31" s="162"/>
      <c r="AL31" s="162"/>
      <c r="BL31" s="162"/>
      <c r="BM31" s="162"/>
      <c r="BN31" s="162"/>
      <c r="BO31" s="162"/>
      <c r="BP31" s="162"/>
    </row>
    <row r="32" spans="1:63" s="162" customFormat="1" ht="12.75" customHeight="1">
      <c r="A32" s="66">
        <f t="shared" si="2"/>
        <v>26</v>
      </c>
      <c r="B32" s="859"/>
      <c r="C32" s="898"/>
      <c r="D32" s="222" t="s">
        <v>846</v>
      </c>
      <c r="E32" s="690">
        <v>50.92</v>
      </c>
      <c r="F32" s="174">
        <v>50.92</v>
      </c>
      <c r="G32" s="174"/>
      <c r="H32" s="174"/>
      <c r="I32" s="209">
        <v>50.92</v>
      </c>
      <c r="J32" s="209">
        <v>50.92</v>
      </c>
      <c r="K32" s="174"/>
      <c r="L32" s="174"/>
      <c r="M32" s="174"/>
      <c r="N32" s="209">
        <v>0</v>
      </c>
      <c r="O32" s="679"/>
      <c r="P32" s="230"/>
      <c r="Q32" s="566"/>
      <c r="R32" s="176">
        <v>50.92</v>
      </c>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row>
    <row r="33" spans="1:18" s="20" customFormat="1" ht="12.75" customHeight="1">
      <c r="A33" s="913">
        <f t="shared" si="2"/>
        <v>27</v>
      </c>
      <c r="B33" s="858">
        <v>29</v>
      </c>
      <c r="C33" s="914" t="s">
        <v>1082</v>
      </c>
      <c r="D33" s="775"/>
      <c r="E33" s="203">
        <v>88202.53785</v>
      </c>
      <c r="F33" s="204">
        <v>88151.41785</v>
      </c>
      <c r="G33" s="204">
        <v>200.04649</v>
      </c>
      <c r="H33" s="204">
        <v>200.04649</v>
      </c>
      <c r="I33" s="204">
        <v>88402.58434</v>
      </c>
      <c r="J33" s="204">
        <v>88351.46434</v>
      </c>
      <c r="K33" s="204"/>
      <c r="L33" s="204">
        <v>51.12</v>
      </c>
      <c r="M33" s="204">
        <v>0</v>
      </c>
      <c r="N33" s="204">
        <v>51.11999999999898</v>
      </c>
      <c r="O33" s="565">
        <v>0</v>
      </c>
      <c r="P33" s="228"/>
      <c r="Q33" s="206">
        <v>4398.76232</v>
      </c>
      <c r="R33" s="221">
        <v>92750.22666000001</v>
      </c>
    </row>
    <row r="34" spans="1:18" s="20" customFormat="1" ht="12.75" customHeight="1">
      <c r="A34" s="166">
        <f t="shared" si="2"/>
        <v>28</v>
      </c>
      <c r="B34" s="69"/>
      <c r="C34" s="921"/>
      <c r="D34" s="775" t="s">
        <v>1083</v>
      </c>
      <c r="E34" s="203">
        <v>83084.6826</v>
      </c>
      <c r="F34" s="204">
        <v>83033.5626</v>
      </c>
      <c r="G34" s="204">
        <v>109.81</v>
      </c>
      <c r="H34" s="204">
        <v>109.81</v>
      </c>
      <c r="I34" s="204">
        <v>83194.4926</v>
      </c>
      <c r="J34" s="204">
        <v>83143.3726</v>
      </c>
      <c r="K34" s="204"/>
      <c r="L34" s="204">
        <v>51.12</v>
      </c>
      <c r="M34" s="204">
        <v>0</v>
      </c>
      <c r="N34" s="204">
        <v>51.11999999999898</v>
      </c>
      <c r="O34" s="565">
        <v>0</v>
      </c>
      <c r="P34" s="231"/>
      <c r="Q34" s="206">
        <v>4398.76232</v>
      </c>
      <c r="R34" s="217">
        <v>87542.13492000001</v>
      </c>
    </row>
    <row r="35" spans="1:18" s="139" customFormat="1" ht="12.75" customHeight="1">
      <c r="A35" s="166">
        <f t="shared" si="2"/>
        <v>29</v>
      </c>
      <c r="B35" s="69"/>
      <c r="C35" s="915"/>
      <c r="D35" s="222" t="s">
        <v>1025</v>
      </c>
      <c r="E35" s="690">
        <v>14922.2718</v>
      </c>
      <c r="F35" s="174">
        <v>14922.2718</v>
      </c>
      <c r="G35" s="174">
        <v>0</v>
      </c>
      <c r="H35" s="174">
        <v>0</v>
      </c>
      <c r="I35" s="209">
        <v>14922.2718</v>
      </c>
      <c r="J35" s="209">
        <v>14922.2718</v>
      </c>
      <c r="K35" s="174"/>
      <c r="L35" s="174"/>
      <c r="M35" s="174"/>
      <c r="N35" s="209">
        <v>0</v>
      </c>
      <c r="O35" s="679"/>
      <c r="P35" s="223"/>
      <c r="Q35" s="178">
        <v>1999.76232</v>
      </c>
      <c r="R35" s="176">
        <v>16922.03412</v>
      </c>
    </row>
    <row r="36" spans="1:18" s="139" customFormat="1" ht="12.75" customHeight="1">
      <c r="A36" s="166">
        <f>+A35+1</f>
        <v>30</v>
      </c>
      <c r="B36" s="69"/>
      <c r="C36" s="921"/>
      <c r="D36" s="222" t="s">
        <v>1026</v>
      </c>
      <c r="E36" s="173">
        <v>44108.42175</v>
      </c>
      <c r="F36" s="174">
        <v>44108.42175</v>
      </c>
      <c r="G36" s="174">
        <v>109.81</v>
      </c>
      <c r="H36" s="174">
        <v>109.81</v>
      </c>
      <c r="I36" s="209">
        <v>44218.23175</v>
      </c>
      <c r="J36" s="209">
        <v>44218.23175</v>
      </c>
      <c r="K36" s="174"/>
      <c r="L36" s="174"/>
      <c r="M36" s="174"/>
      <c r="N36" s="209">
        <v>0</v>
      </c>
      <c r="O36" s="679"/>
      <c r="P36" s="229"/>
      <c r="Q36" s="178">
        <v>0</v>
      </c>
      <c r="R36" s="176">
        <v>44218.23175</v>
      </c>
    </row>
    <row r="37" spans="1:18" s="19" customFormat="1" ht="12.75" customHeight="1">
      <c r="A37" s="166">
        <f>+A36+1</f>
        <v>31</v>
      </c>
      <c r="B37" s="69"/>
      <c r="C37" s="922"/>
      <c r="D37" s="222" t="s">
        <v>1027</v>
      </c>
      <c r="E37" s="690">
        <v>24053.98905</v>
      </c>
      <c r="F37" s="174">
        <v>24002.86905</v>
      </c>
      <c r="G37" s="174">
        <v>0</v>
      </c>
      <c r="H37" s="174">
        <v>0</v>
      </c>
      <c r="I37" s="209">
        <v>24053.98905</v>
      </c>
      <c r="J37" s="209">
        <v>24002.86905</v>
      </c>
      <c r="K37" s="174"/>
      <c r="L37" s="174">
        <v>51.12</v>
      </c>
      <c r="M37" s="174"/>
      <c r="N37" s="209">
        <v>51.11999999999898</v>
      </c>
      <c r="O37" s="679"/>
      <c r="P37" s="223"/>
      <c r="Q37" s="178">
        <v>2399</v>
      </c>
      <c r="R37" s="176">
        <v>26401.86905</v>
      </c>
    </row>
    <row r="38" spans="1:18" s="20" customFormat="1" ht="12.75" customHeight="1">
      <c r="A38" s="166">
        <f>A37+1</f>
        <v>32</v>
      </c>
      <c r="B38" s="69"/>
      <c r="C38" s="921"/>
      <c r="D38" s="775" t="s">
        <v>847</v>
      </c>
      <c r="E38" s="203">
        <v>5117.8552500000005</v>
      </c>
      <c r="F38" s="203">
        <v>5117.8552500000005</v>
      </c>
      <c r="G38" s="203">
        <v>90.23649</v>
      </c>
      <c r="H38" s="203">
        <v>90.23649</v>
      </c>
      <c r="I38" s="203">
        <v>5208.091740000001</v>
      </c>
      <c r="J38" s="203">
        <v>5208.091740000001</v>
      </c>
      <c r="K38" s="203"/>
      <c r="L38" s="203">
        <v>0</v>
      </c>
      <c r="M38" s="203">
        <v>0</v>
      </c>
      <c r="N38" s="204">
        <v>0</v>
      </c>
      <c r="O38" s="565">
        <v>0</v>
      </c>
      <c r="P38" s="225"/>
      <c r="Q38" s="206">
        <v>0</v>
      </c>
      <c r="R38" s="565">
        <v>5208.091740000001</v>
      </c>
    </row>
    <row r="39" spans="1:18" s="139" customFormat="1" ht="12.75" customHeight="1" thickBot="1">
      <c r="A39" s="166">
        <f t="shared" si="2"/>
        <v>33</v>
      </c>
      <c r="B39" s="69"/>
      <c r="C39" s="900"/>
      <c r="D39" s="222" t="s">
        <v>1028</v>
      </c>
      <c r="E39" s="690">
        <v>5117.8552500000005</v>
      </c>
      <c r="F39" s="174">
        <v>5117.8552500000005</v>
      </c>
      <c r="G39" s="174">
        <v>90.23649</v>
      </c>
      <c r="H39" s="174">
        <v>90.23649</v>
      </c>
      <c r="I39" s="209">
        <v>5208.091740000001</v>
      </c>
      <c r="J39" s="209">
        <v>5208.091740000001</v>
      </c>
      <c r="K39" s="174"/>
      <c r="L39" s="174"/>
      <c r="M39" s="174"/>
      <c r="N39" s="209">
        <v>0</v>
      </c>
      <c r="O39" s="679"/>
      <c r="P39" s="923"/>
      <c r="Q39" s="178"/>
      <c r="R39" s="176">
        <v>5208.091740000001</v>
      </c>
    </row>
    <row r="40" spans="1:18" s="933" customFormat="1" ht="13.5" customHeight="1" thickBot="1">
      <c r="A40" s="924">
        <f>A39+1</f>
        <v>34</v>
      </c>
      <c r="B40" s="925"/>
      <c r="C40" s="926"/>
      <c r="D40" s="927" t="s">
        <v>535</v>
      </c>
      <c r="E40" s="928">
        <v>3144487.73634</v>
      </c>
      <c r="F40" s="929">
        <v>3135179.1116699995</v>
      </c>
      <c r="G40" s="929">
        <v>56914.26349</v>
      </c>
      <c r="H40" s="929">
        <v>56874.95849</v>
      </c>
      <c r="I40" s="929">
        <v>3201401.9998300006</v>
      </c>
      <c r="J40" s="929">
        <v>3192054.0701599997</v>
      </c>
      <c r="K40" s="929"/>
      <c r="L40" s="929">
        <v>182242.66229999997</v>
      </c>
      <c r="M40" s="929">
        <v>45302.57562</v>
      </c>
      <c r="N40" s="929">
        <v>9347.929670000012</v>
      </c>
      <c r="O40" s="930">
        <v>4404.014</v>
      </c>
      <c r="P40" s="931"/>
      <c r="Q40" s="928">
        <v>4641.17615</v>
      </c>
      <c r="R40" s="932">
        <v>3196695.24631</v>
      </c>
    </row>
    <row r="41" spans="1:18" s="76" customFormat="1" ht="13.5" customHeight="1">
      <c r="A41" s="165" t="s">
        <v>848</v>
      </c>
      <c r="B41" s="165"/>
      <c r="C41" s="75"/>
      <c r="D41" s="78"/>
      <c r="E41" s="73"/>
      <c r="F41" s="73"/>
      <c r="G41" s="73"/>
      <c r="H41" s="73"/>
      <c r="I41" s="73"/>
      <c r="J41" s="73"/>
      <c r="K41" s="73"/>
      <c r="L41" s="73"/>
      <c r="M41" s="73"/>
      <c r="N41" s="73"/>
      <c r="O41" s="73"/>
      <c r="P41" s="73"/>
      <c r="Q41" s="73"/>
      <c r="R41" s="73"/>
    </row>
    <row r="42" spans="1:18" ht="50.25" customHeight="1">
      <c r="A42" s="1258" t="s">
        <v>1084</v>
      </c>
      <c r="B42" s="1258"/>
      <c r="C42" s="1259"/>
      <c r="D42" s="1259"/>
      <c r="E42" s="1259"/>
      <c r="F42" s="1259"/>
      <c r="G42" s="1259"/>
      <c r="H42" s="1259"/>
      <c r="I42" s="1259"/>
      <c r="J42" s="1259"/>
      <c r="K42" s="1259"/>
      <c r="L42" s="1259"/>
      <c r="M42" s="1259"/>
      <c r="N42" s="1259"/>
      <c r="O42" s="1259"/>
      <c r="P42" s="1259"/>
      <c r="Q42" s="1259"/>
      <c r="R42" s="1260"/>
    </row>
    <row r="43" spans="1:18" ht="14.25" customHeight="1">
      <c r="A43" s="1258" t="s">
        <v>1085</v>
      </c>
      <c r="B43" s="1258"/>
      <c r="C43" s="1259"/>
      <c r="D43" s="1259"/>
      <c r="E43" s="1259"/>
      <c r="F43" s="1259"/>
      <c r="G43" s="1259"/>
      <c r="H43" s="1259"/>
      <c r="I43" s="1259"/>
      <c r="J43" s="1259"/>
      <c r="K43" s="1259"/>
      <c r="L43" s="1259"/>
      <c r="M43" s="1259"/>
      <c r="N43" s="1259"/>
      <c r="O43" s="1259"/>
      <c r="P43" s="1259"/>
      <c r="Q43" s="1259"/>
      <c r="R43" s="1260"/>
    </row>
    <row r="44" spans="1:18" ht="24.75" customHeight="1">
      <c r="A44" s="1258" t="s">
        <v>771</v>
      </c>
      <c r="B44" s="1258"/>
      <c r="C44" s="1259"/>
      <c r="D44" s="1259"/>
      <c r="E44" s="1259"/>
      <c r="F44" s="1259"/>
      <c r="G44" s="1259"/>
      <c r="H44" s="1259"/>
      <c r="I44" s="1259"/>
      <c r="J44" s="1259"/>
      <c r="K44" s="1259"/>
      <c r="L44" s="1259"/>
      <c r="M44" s="1259"/>
      <c r="N44" s="1259"/>
      <c r="O44" s="1259"/>
      <c r="P44" s="1259"/>
      <c r="Q44" s="1259"/>
      <c r="R44" s="1260"/>
    </row>
    <row r="45" spans="1:18" ht="16.5" customHeight="1">
      <c r="A45" s="1258" t="s">
        <v>1086</v>
      </c>
      <c r="B45" s="1258"/>
      <c r="C45" s="1259"/>
      <c r="D45" s="1259"/>
      <c r="E45" s="1259"/>
      <c r="F45" s="1259"/>
      <c r="G45" s="1259"/>
      <c r="H45" s="1259"/>
      <c r="I45" s="1259"/>
      <c r="J45" s="1259"/>
      <c r="K45" s="1259"/>
      <c r="L45" s="1259"/>
      <c r="M45" s="1259"/>
      <c r="N45" s="1259"/>
      <c r="O45" s="1259"/>
      <c r="P45" s="1259"/>
      <c r="Q45" s="1259"/>
      <c r="R45" s="1260"/>
    </row>
    <row r="46" spans="1:18" ht="14.25">
      <c r="A46" s="1258" t="s">
        <v>1087</v>
      </c>
      <c r="B46" s="1258"/>
      <c r="C46" s="1259"/>
      <c r="D46" s="1259"/>
      <c r="E46" s="1259"/>
      <c r="F46" s="1259"/>
      <c r="G46" s="1259"/>
      <c r="H46" s="1259"/>
      <c r="I46" s="1259"/>
      <c r="J46" s="1259"/>
      <c r="K46" s="1259"/>
      <c r="L46" s="1259"/>
      <c r="M46" s="1259"/>
      <c r="N46" s="1259"/>
      <c r="O46" s="1259"/>
      <c r="P46" s="1259"/>
      <c r="Q46" s="1259"/>
      <c r="R46" s="1260"/>
    </row>
    <row r="47" spans="1:18" ht="14.25">
      <c r="A47" s="1258" t="s">
        <v>600</v>
      </c>
      <c r="B47" s="1258"/>
      <c r="C47" s="1259"/>
      <c r="D47" s="1259"/>
      <c r="E47" s="1259"/>
      <c r="F47" s="1259"/>
      <c r="G47" s="1259"/>
      <c r="H47" s="1259"/>
      <c r="I47" s="1259"/>
      <c r="J47" s="1259"/>
      <c r="K47" s="1259"/>
      <c r="L47" s="1259"/>
      <c r="M47" s="1259"/>
      <c r="N47" s="1259"/>
      <c r="O47" s="1259"/>
      <c r="P47" s="1259"/>
      <c r="Q47" s="1259"/>
      <c r="R47" s="1260"/>
    </row>
    <row r="48" spans="1:18" ht="14.25">
      <c r="A48" s="1258" t="s">
        <v>1088</v>
      </c>
      <c r="B48" s="1258"/>
      <c r="C48" s="1258"/>
      <c r="D48" s="1258"/>
      <c r="E48" s="1258"/>
      <c r="F48" s="1258"/>
      <c r="G48" s="1258"/>
      <c r="H48" s="1258"/>
      <c r="I48" s="1258"/>
      <c r="J48" s="1258"/>
      <c r="K48" s="1258"/>
      <c r="L48" s="1258"/>
      <c r="M48" s="1258"/>
      <c r="N48" s="1258"/>
      <c r="O48" s="1258"/>
      <c r="P48" s="1258"/>
      <c r="Q48" s="1258"/>
      <c r="R48" s="1260"/>
    </row>
    <row r="49" spans="1:18" ht="27.75" customHeight="1">
      <c r="A49" s="1258" t="s">
        <v>1089</v>
      </c>
      <c r="B49" s="1258"/>
      <c r="C49" s="1258"/>
      <c r="D49" s="1258"/>
      <c r="E49" s="1258"/>
      <c r="F49" s="1258"/>
      <c r="G49" s="1258"/>
      <c r="H49" s="1258"/>
      <c r="I49" s="1258"/>
      <c r="J49" s="1258"/>
      <c r="K49" s="1258"/>
      <c r="L49" s="1258"/>
      <c r="M49" s="1258"/>
      <c r="N49" s="1258"/>
      <c r="O49" s="1258"/>
      <c r="P49" s="1258"/>
      <c r="Q49" s="1258"/>
      <c r="R49" s="1260"/>
    </row>
    <row r="50" spans="1:18" ht="14.25">
      <c r="A50" s="1258" t="s">
        <v>1090</v>
      </c>
      <c r="B50" s="1258"/>
      <c r="C50" s="1259"/>
      <c r="D50" s="1259"/>
      <c r="E50" s="1259"/>
      <c r="F50" s="1259"/>
      <c r="G50" s="1259"/>
      <c r="H50" s="1259"/>
      <c r="I50" s="1259"/>
      <c r="J50" s="1259"/>
      <c r="K50" s="1259"/>
      <c r="L50" s="1259"/>
      <c r="M50" s="1259"/>
      <c r="N50" s="1259"/>
      <c r="O50" s="1259"/>
      <c r="P50" s="1259"/>
      <c r="Q50" s="1259"/>
      <c r="R50" s="1260"/>
    </row>
    <row r="51" spans="1:18" s="684" customFormat="1" ht="14.25">
      <c r="A51" s="1258" t="s">
        <v>1091</v>
      </c>
      <c r="B51" s="1258"/>
      <c r="C51" s="1258"/>
      <c r="D51" s="1258"/>
      <c r="E51" s="1258"/>
      <c r="F51" s="1258"/>
      <c r="G51" s="1258"/>
      <c r="H51" s="1258"/>
      <c r="I51" s="1258"/>
      <c r="J51" s="1258"/>
      <c r="K51" s="1258"/>
      <c r="L51" s="1258"/>
      <c r="M51" s="1258"/>
      <c r="N51" s="1258"/>
      <c r="O51" s="1258"/>
      <c r="P51" s="1258"/>
      <c r="Q51" s="1258"/>
      <c r="R51" s="1260"/>
    </row>
    <row r="52" spans="1:3" ht="14.25">
      <c r="A52" s="233"/>
      <c r="B52" s="233"/>
      <c r="C52" s="233"/>
    </row>
  </sheetData>
  <sheetProtection/>
  <mergeCells count="23">
    <mergeCell ref="A4:A6"/>
    <mergeCell ref="C4:C6"/>
    <mergeCell ref="D4:D6"/>
    <mergeCell ref="N4:N5"/>
    <mergeCell ref="O4:O5"/>
    <mergeCell ref="Q4:Q5"/>
    <mergeCell ref="A47:R47"/>
    <mergeCell ref="A48:R48"/>
    <mergeCell ref="A49:R49"/>
    <mergeCell ref="E4:F4"/>
    <mergeCell ref="G4:H4"/>
    <mergeCell ref="I4:J4"/>
    <mergeCell ref="A46:R46"/>
    <mergeCell ref="K4:K5"/>
    <mergeCell ref="L4:L5"/>
    <mergeCell ref="M4:M5"/>
    <mergeCell ref="A50:R50"/>
    <mergeCell ref="A51:R51"/>
    <mergeCell ref="R4:R5"/>
    <mergeCell ref="A42:R42"/>
    <mergeCell ref="A43:R43"/>
    <mergeCell ref="A44:R44"/>
    <mergeCell ref="A45:R45"/>
  </mergeCells>
  <printOptions horizontalCentered="1" verticalCentered="1"/>
  <pageMargins left="0" right="0" top="0.3937007874015748" bottom="0" header="0.31496062992125984" footer="0.31496062992125984"/>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R31"/>
  <sheetViews>
    <sheetView zoomScalePageLayoutView="0" workbookViewId="0" topLeftCell="A1">
      <selection activeCell="A29" sqref="A29:O29"/>
    </sheetView>
  </sheetViews>
  <sheetFormatPr defaultColWidth="11.8515625" defaultRowHeight="15"/>
  <cols>
    <col min="1" max="1" width="5.7109375" style="60" customWidth="1"/>
    <col min="2" max="2" width="5.28125" style="60" bestFit="1" customWidth="1"/>
    <col min="3" max="3" width="13.7109375" style="60" customWidth="1"/>
    <col min="4" max="4" width="43.57421875" style="60" customWidth="1"/>
    <col min="5" max="5" width="12.140625" style="60" customWidth="1"/>
    <col min="6" max="6" width="10.7109375" style="60" customWidth="1"/>
    <col min="7" max="7" width="11.57421875" style="60" customWidth="1"/>
    <col min="8" max="8" width="10.7109375" style="60" customWidth="1"/>
    <col min="9" max="9" width="11.7109375" style="60" customWidth="1"/>
    <col min="10" max="10" width="10.7109375" style="60" customWidth="1"/>
    <col min="11" max="11" width="12.57421875" style="60" customWidth="1"/>
    <col min="12" max="12" width="0.85546875" style="60" customWidth="1"/>
    <col min="13" max="13" width="10.7109375" style="60" customWidth="1"/>
    <col min="14" max="14" width="14.00390625" style="60" customWidth="1"/>
    <col min="15" max="15" width="10.7109375" style="60" customWidth="1"/>
    <col min="16" max="252" width="9.140625" style="60" customWidth="1"/>
    <col min="253" max="253" width="3.28125" style="60" customWidth="1"/>
    <col min="254" max="16384" width="11.8515625" style="60" customWidth="1"/>
  </cols>
  <sheetData>
    <row r="1" spans="1:18" s="8" customFormat="1" ht="21">
      <c r="A1" s="934" t="s">
        <v>637</v>
      </c>
      <c r="B1" s="934"/>
      <c r="C1" s="143"/>
      <c r="D1" s="143"/>
      <c r="E1" s="143"/>
      <c r="F1" s="143"/>
      <c r="G1" s="143"/>
      <c r="H1" s="143"/>
      <c r="I1" s="144"/>
      <c r="J1" s="143"/>
      <c r="K1" s="143"/>
      <c r="L1" s="235"/>
      <c r="M1" s="143"/>
      <c r="N1" s="143"/>
      <c r="O1" s="143"/>
      <c r="P1" s="7"/>
      <c r="Q1" s="7"/>
      <c r="R1" s="7"/>
    </row>
    <row r="2" spans="1:18" ht="14.25" thickBot="1">
      <c r="A2" s="236"/>
      <c r="B2" s="236"/>
      <c r="C2" s="236"/>
      <c r="D2" s="236"/>
      <c r="E2" s="237"/>
      <c r="F2" s="237"/>
      <c r="G2" s="236"/>
      <c r="H2" s="236"/>
      <c r="I2" s="236"/>
      <c r="J2" s="236"/>
      <c r="K2" s="236"/>
      <c r="L2" s="235"/>
      <c r="M2" s="236"/>
      <c r="N2" s="236"/>
      <c r="O2" s="239" t="s">
        <v>1003</v>
      </c>
      <c r="P2" s="61"/>
      <c r="Q2" s="61"/>
      <c r="R2" s="61"/>
    </row>
    <row r="3" spans="1:15" ht="27" customHeight="1">
      <c r="A3" s="1279" t="s">
        <v>341</v>
      </c>
      <c r="B3" s="1003" t="s">
        <v>341</v>
      </c>
      <c r="C3" s="1281" t="s">
        <v>849</v>
      </c>
      <c r="D3" s="1284" t="s">
        <v>546</v>
      </c>
      <c r="E3" s="1286" t="s">
        <v>566</v>
      </c>
      <c r="F3" s="1287"/>
      <c r="G3" s="1287" t="s">
        <v>530</v>
      </c>
      <c r="H3" s="1287"/>
      <c r="I3" s="1287" t="s">
        <v>547</v>
      </c>
      <c r="J3" s="1287"/>
      <c r="K3" s="1288" t="s">
        <v>536</v>
      </c>
      <c r="L3" s="235"/>
      <c r="M3" s="1290" t="s">
        <v>573</v>
      </c>
      <c r="N3" s="1292" t="s">
        <v>586</v>
      </c>
      <c r="O3" s="1294" t="s">
        <v>532</v>
      </c>
    </row>
    <row r="4" spans="1:15" ht="15" customHeight="1">
      <c r="A4" s="1280"/>
      <c r="B4" s="1004" t="s">
        <v>1062</v>
      </c>
      <c r="C4" s="1282"/>
      <c r="D4" s="1285"/>
      <c r="E4" s="1006" t="s">
        <v>567</v>
      </c>
      <c r="F4" s="241" t="s">
        <v>486</v>
      </c>
      <c r="G4" s="240" t="s">
        <v>564</v>
      </c>
      <c r="H4" s="241" t="s">
        <v>486</v>
      </c>
      <c r="I4" s="240" t="s">
        <v>548</v>
      </c>
      <c r="J4" s="241" t="s">
        <v>486</v>
      </c>
      <c r="K4" s="1289"/>
      <c r="L4" s="235"/>
      <c r="M4" s="1291"/>
      <c r="N4" s="1293"/>
      <c r="O4" s="1295"/>
    </row>
    <row r="5" spans="1:15" ht="12.75" customHeight="1">
      <c r="A5" s="1280"/>
      <c r="B5" s="1004" t="s">
        <v>1064</v>
      </c>
      <c r="C5" s="1283"/>
      <c r="D5" s="1285"/>
      <c r="E5" s="1007" t="s">
        <v>411</v>
      </c>
      <c r="F5" s="996" t="s">
        <v>412</v>
      </c>
      <c r="G5" s="996" t="s">
        <v>413</v>
      </c>
      <c r="H5" s="996" t="s">
        <v>414</v>
      </c>
      <c r="I5" s="996" t="s">
        <v>483</v>
      </c>
      <c r="J5" s="996" t="s">
        <v>484</v>
      </c>
      <c r="K5" s="997" t="s">
        <v>533</v>
      </c>
      <c r="L5" s="235"/>
      <c r="M5" s="998" t="s">
        <v>418</v>
      </c>
      <c r="N5" s="999" t="s">
        <v>419</v>
      </c>
      <c r="O5" s="997" t="s">
        <v>549</v>
      </c>
    </row>
    <row r="6" spans="1:15" s="59" customFormat="1" ht="13.5">
      <c r="A6" s="1010">
        <v>1</v>
      </c>
      <c r="B6" s="714"/>
      <c r="C6" s="1109" t="s">
        <v>1122</v>
      </c>
      <c r="D6" s="245" t="s">
        <v>1123</v>
      </c>
      <c r="E6" s="246">
        <v>0</v>
      </c>
      <c r="F6" s="244">
        <v>0</v>
      </c>
      <c r="G6" s="244">
        <v>114224.282</v>
      </c>
      <c r="H6" s="244">
        <v>82195.9433</v>
      </c>
      <c r="I6" s="242">
        <v>114224.282</v>
      </c>
      <c r="J6" s="242">
        <v>82195.9433</v>
      </c>
      <c r="K6" s="243">
        <v>32028.338700000008</v>
      </c>
      <c r="L6" s="235"/>
      <c r="M6" s="246">
        <v>12201.23671</v>
      </c>
      <c r="N6" s="244">
        <v>0</v>
      </c>
      <c r="O6" s="243">
        <v>94397.18001</v>
      </c>
    </row>
    <row r="7" spans="1:15" s="59" customFormat="1" ht="13.5">
      <c r="A7" s="1000">
        <f>A6+1</f>
        <v>2</v>
      </c>
      <c r="B7" s="714"/>
      <c r="C7" s="1109" t="s">
        <v>1124</v>
      </c>
      <c r="D7" s="989" t="s">
        <v>1125</v>
      </c>
      <c r="E7" s="987">
        <v>0</v>
      </c>
      <c r="F7" s="988">
        <v>0</v>
      </c>
      <c r="G7" s="988">
        <v>181964.38</v>
      </c>
      <c r="H7" s="988">
        <v>104313.89934</v>
      </c>
      <c r="I7" s="242">
        <f aca="true" t="shared" si="0" ref="I7:J12">+E7+G7</f>
        <v>181964.38</v>
      </c>
      <c r="J7" s="242">
        <f t="shared" si="0"/>
        <v>104313.89934</v>
      </c>
      <c r="K7" s="243">
        <f aca="true" t="shared" si="1" ref="K7:K20">+I7-J7</f>
        <v>77650.48066</v>
      </c>
      <c r="L7" s="235"/>
      <c r="M7" s="987">
        <v>26330.86368</v>
      </c>
      <c r="N7" s="988">
        <v>0</v>
      </c>
      <c r="O7" s="243">
        <f>J7+M7+N7</f>
        <v>130644.76302</v>
      </c>
    </row>
    <row r="8" spans="1:15" s="59" customFormat="1" ht="27">
      <c r="A8" s="1000">
        <f aca="true" t="shared" si="2" ref="A8:A21">A7+1</f>
        <v>3</v>
      </c>
      <c r="B8" s="714"/>
      <c r="C8" s="1109" t="s">
        <v>1150</v>
      </c>
      <c r="D8" s="989" t="s">
        <v>1126</v>
      </c>
      <c r="E8" s="987">
        <v>3509.15421</v>
      </c>
      <c r="F8" s="988">
        <v>3509.15421</v>
      </c>
      <c r="G8" s="988">
        <v>44251.1969</v>
      </c>
      <c r="H8" s="988">
        <v>44251.1969</v>
      </c>
      <c r="I8" s="242">
        <f t="shared" si="0"/>
        <v>47760.35111</v>
      </c>
      <c r="J8" s="242">
        <f t="shared" si="0"/>
        <v>47760.35111</v>
      </c>
      <c r="K8" s="243">
        <f t="shared" si="1"/>
        <v>0</v>
      </c>
      <c r="L8" s="235"/>
      <c r="M8" s="987">
        <v>3253.61264</v>
      </c>
      <c r="N8" s="988">
        <v>0</v>
      </c>
      <c r="O8" s="243">
        <f>J8+M8+N8</f>
        <v>51013.96375</v>
      </c>
    </row>
    <row r="9" spans="1:15" s="59" customFormat="1" ht="13.5">
      <c r="A9" s="1000">
        <f t="shared" si="2"/>
        <v>4</v>
      </c>
      <c r="B9" s="714"/>
      <c r="C9" s="1109" t="s">
        <v>1127</v>
      </c>
      <c r="D9" s="989" t="s">
        <v>1128</v>
      </c>
      <c r="E9" s="987">
        <v>0</v>
      </c>
      <c r="F9" s="988">
        <v>0</v>
      </c>
      <c r="G9" s="988">
        <v>19391.29454</v>
      </c>
      <c r="H9" s="988">
        <v>19391.29454</v>
      </c>
      <c r="I9" s="242">
        <f t="shared" si="0"/>
        <v>19391.29454</v>
      </c>
      <c r="J9" s="242">
        <f t="shared" si="0"/>
        <v>19391.29454</v>
      </c>
      <c r="K9" s="243">
        <f t="shared" si="1"/>
        <v>0</v>
      </c>
      <c r="L9" s="235"/>
      <c r="M9" s="987">
        <v>5032.547</v>
      </c>
      <c r="N9" s="988">
        <v>0</v>
      </c>
      <c r="O9" s="243">
        <f>J9+M9+N9</f>
        <v>24423.841539999998</v>
      </c>
    </row>
    <row r="10" spans="1:15" s="59" customFormat="1" ht="13.5">
      <c r="A10" s="1000">
        <f t="shared" si="2"/>
        <v>5</v>
      </c>
      <c r="B10" s="714"/>
      <c r="C10" s="1109" t="s">
        <v>1129</v>
      </c>
      <c r="D10" s="989" t="s">
        <v>1130</v>
      </c>
      <c r="E10" s="987">
        <v>15923.35635</v>
      </c>
      <c r="F10" s="988">
        <v>14603</v>
      </c>
      <c r="G10" s="988">
        <v>62720.14837</v>
      </c>
      <c r="H10" s="988">
        <v>50459</v>
      </c>
      <c r="I10" s="242">
        <f t="shared" si="0"/>
        <v>78643.50472</v>
      </c>
      <c r="J10" s="242">
        <f t="shared" si="0"/>
        <v>65062</v>
      </c>
      <c r="K10" s="243">
        <f t="shared" si="1"/>
        <v>13581.504719999997</v>
      </c>
      <c r="L10" s="235"/>
      <c r="M10" s="987">
        <v>1888</v>
      </c>
      <c r="N10" s="988">
        <v>0</v>
      </c>
      <c r="O10" s="243">
        <f>J10+M10+N10</f>
        <v>66950</v>
      </c>
    </row>
    <row r="11" spans="1:15" s="59" customFormat="1" ht="27">
      <c r="A11" s="1000">
        <f t="shared" si="2"/>
        <v>6</v>
      </c>
      <c r="B11" s="714"/>
      <c r="C11" s="1110" t="s">
        <v>1131</v>
      </c>
      <c r="D11" s="990" t="s">
        <v>1132</v>
      </c>
      <c r="E11" s="991">
        <v>0</v>
      </c>
      <c r="F11" s="992">
        <v>0</v>
      </c>
      <c r="G11" s="992">
        <v>24378.82294</v>
      </c>
      <c r="H11" s="992">
        <v>24289.62191</v>
      </c>
      <c r="I11" s="993">
        <f t="shared" si="0"/>
        <v>24378.82294</v>
      </c>
      <c r="J11" s="993">
        <f t="shared" si="0"/>
        <v>24289.62191</v>
      </c>
      <c r="K11" s="994">
        <f t="shared" si="1"/>
        <v>89.20102999999654</v>
      </c>
      <c r="L11" s="235"/>
      <c r="M11" s="991">
        <v>7153.44692</v>
      </c>
      <c r="N11" s="992">
        <v>0</v>
      </c>
      <c r="O11" s="994">
        <f>+J11+M11+N11</f>
        <v>31443.068830000004</v>
      </c>
    </row>
    <row r="12" spans="1:15" s="59" customFormat="1" ht="27">
      <c r="A12" s="1000">
        <f t="shared" si="2"/>
        <v>7</v>
      </c>
      <c r="B12" s="714"/>
      <c r="C12" s="1109" t="s">
        <v>1133</v>
      </c>
      <c r="D12" s="989" t="s">
        <v>1134</v>
      </c>
      <c r="E12" s="987">
        <v>0</v>
      </c>
      <c r="F12" s="988">
        <v>0</v>
      </c>
      <c r="G12" s="988">
        <v>6251.707</v>
      </c>
      <c r="H12" s="988">
        <v>6251.707</v>
      </c>
      <c r="I12" s="242">
        <f t="shared" si="0"/>
        <v>6251.707</v>
      </c>
      <c r="J12" s="242">
        <f t="shared" si="0"/>
        <v>6251.707</v>
      </c>
      <c r="K12" s="243">
        <f t="shared" si="1"/>
        <v>0</v>
      </c>
      <c r="L12" s="235"/>
      <c r="M12" s="987">
        <v>6562.4332</v>
      </c>
      <c r="N12" s="988">
        <v>0</v>
      </c>
      <c r="O12" s="243">
        <f>J12+M12+N12</f>
        <v>12814.140200000002</v>
      </c>
    </row>
    <row r="13" spans="1:15" ht="13.5">
      <c r="A13" s="1000">
        <f t="shared" si="2"/>
        <v>8</v>
      </c>
      <c r="B13" s="714"/>
      <c r="C13" s="1109" t="s">
        <v>1135</v>
      </c>
      <c r="D13" s="989" t="s">
        <v>1136</v>
      </c>
      <c r="E13" s="987">
        <v>0</v>
      </c>
      <c r="F13" s="988">
        <v>0</v>
      </c>
      <c r="G13" s="988">
        <v>500</v>
      </c>
      <c r="H13" s="988">
        <v>500</v>
      </c>
      <c r="I13" s="242">
        <f aca="true" t="shared" si="3" ref="I13:J15">+E13+G13</f>
        <v>500</v>
      </c>
      <c r="J13" s="242">
        <f t="shared" si="3"/>
        <v>500</v>
      </c>
      <c r="K13" s="243">
        <f t="shared" si="1"/>
        <v>0</v>
      </c>
      <c r="L13" s="235"/>
      <c r="M13" s="987">
        <v>0</v>
      </c>
      <c r="N13" s="988">
        <v>0</v>
      </c>
      <c r="O13" s="243">
        <f>J13+M13+N13</f>
        <v>500</v>
      </c>
    </row>
    <row r="14" spans="1:15" ht="13.5">
      <c r="A14" s="1000">
        <f t="shared" si="2"/>
        <v>9</v>
      </c>
      <c r="B14" s="714"/>
      <c r="C14" s="1109" t="s">
        <v>1137</v>
      </c>
      <c r="D14" s="989" t="s">
        <v>1138</v>
      </c>
      <c r="E14" s="987">
        <v>0</v>
      </c>
      <c r="F14" s="988">
        <v>0</v>
      </c>
      <c r="G14" s="988">
        <v>1586.78076</v>
      </c>
      <c r="H14" s="988">
        <v>1586.78076</v>
      </c>
      <c r="I14" s="242">
        <f t="shared" si="3"/>
        <v>1586.78076</v>
      </c>
      <c r="J14" s="242">
        <f t="shared" si="3"/>
        <v>1586.78076</v>
      </c>
      <c r="K14" s="243">
        <f t="shared" si="1"/>
        <v>0</v>
      </c>
      <c r="L14" s="235"/>
      <c r="M14" s="987">
        <v>347.03284</v>
      </c>
      <c r="N14" s="988">
        <v>0</v>
      </c>
      <c r="O14" s="243">
        <f>+J14+M14+N14</f>
        <v>1933.8136000000002</v>
      </c>
    </row>
    <row r="15" spans="1:15" ht="27">
      <c r="A15" s="1000">
        <f t="shared" si="2"/>
        <v>10</v>
      </c>
      <c r="B15" s="714"/>
      <c r="C15" s="1109" t="s">
        <v>1139</v>
      </c>
      <c r="D15" s="989" t="s">
        <v>1140</v>
      </c>
      <c r="E15" s="987">
        <v>7680.48178</v>
      </c>
      <c r="F15" s="988">
        <v>1245.02975</v>
      </c>
      <c r="G15" s="988">
        <v>19727.47263</v>
      </c>
      <c r="H15" s="988">
        <v>2041.06607</v>
      </c>
      <c r="I15" s="242">
        <f t="shared" si="3"/>
        <v>27407.95441</v>
      </c>
      <c r="J15" s="242">
        <f t="shared" si="3"/>
        <v>3286.09582</v>
      </c>
      <c r="K15" s="243">
        <f t="shared" si="1"/>
        <v>24121.85859</v>
      </c>
      <c r="L15" s="235"/>
      <c r="M15" s="987">
        <v>1576.28702</v>
      </c>
      <c r="N15" s="988">
        <v>0</v>
      </c>
      <c r="O15" s="243">
        <f>+J15+M15+N15</f>
        <v>4862.38284</v>
      </c>
    </row>
    <row r="16" spans="1:15" ht="13.5">
      <c r="A16" s="1000">
        <f t="shared" si="2"/>
        <v>11</v>
      </c>
      <c r="B16" s="714"/>
      <c r="C16" s="1109" t="s">
        <v>1141</v>
      </c>
      <c r="D16" s="989" t="s">
        <v>1142</v>
      </c>
      <c r="E16" s="987">
        <v>2783</v>
      </c>
      <c r="F16" s="988">
        <v>1105.95736</v>
      </c>
      <c r="G16" s="988">
        <v>32649.672</v>
      </c>
      <c r="H16" s="988">
        <v>15560.99785</v>
      </c>
      <c r="I16" s="242">
        <f aca="true" t="shared" si="4" ref="I16:J20">+E16+G16</f>
        <v>35432.672</v>
      </c>
      <c r="J16" s="242">
        <f t="shared" si="4"/>
        <v>16666.95521</v>
      </c>
      <c r="K16" s="243">
        <f t="shared" si="1"/>
        <v>18765.71679</v>
      </c>
      <c r="L16" s="235"/>
      <c r="M16" s="987">
        <v>1624</v>
      </c>
      <c r="N16" s="988">
        <v>0</v>
      </c>
      <c r="O16" s="243">
        <f>J16+M16+N16</f>
        <v>18290.95521</v>
      </c>
    </row>
    <row r="17" spans="1:15" ht="13.5">
      <c r="A17" s="1000">
        <f t="shared" si="2"/>
        <v>12</v>
      </c>
      <c r="B17" s="714"/>
      <c r="C17" s="1109" t="s">
        <v>1151</v>
      </c>
      <c r="D17" s="989" t="s">
        <v>1143</v>
      </c>
      <c r="E17" s="987">
        <v>8241.6796</v>
      </c>
      <c r="F17" s="988">
        <v>8241.6796</v>
      </c>
      <c r="G17" s="988">
        <v>0</v>
      </c>
      <c r="H17" s="988">
        <v>0</v>
      </c>
      <c r="I17" s="242">
        <f t="shared" si="4"/>
        <v>8241.6796</v>
      </c>
      <c r="J17" s="242">
        <f t="shared" si="4"/>
        <v>8241.6796</v>
      </c>
      <c r="K17" s="243">
        <f t="shared" si="1"/>
        <v>0</v>
      </c>
      <c r="L17" s="235"/>
      <c r="M17" s="987">
        <v>584.82886</v>
      </c>
      <c r="N17" s="988">
        <v>0</v>
      </c>
      <c r="O17" s="243">
        <f>+J17+M17+N17</f>
        <v>8826.50846</v>
      </c>
    </row>
    <row r="18" spans="1:15" ht="13.5">
      <c r="A18" s="1000">
        <f t="shared" si="2"/>
        <v>13</v>
      </c>
      <c r="B18" s="714"/>
      <c r="C18" s="1109" t="s">
        <v>1144</v>
      </c>
      <c r="D18" s="1005" t="s">
        <v>1145</v>
      </c>
      <c r="E18" s="987">
        <v>6006.7181</v>
      </c>
      <c r="F18" s="988">
        <v>6006.71775</v>
      </c>
      <c r="G18" s="988">
        <v>31938.88851</v>
      </c>
      <c r="H18" s="988">
        <v>31938.88836</v>
      </c>
      <c r="I18" s="242">
        <f t="shared" si="4"/>
        <v>37945.60661</v>
      </c>
      <c r="J18" s="242">
        <f t="shared" si="4"/>
        <v>37945.60611</v>
      </c>
      <c r="K18" s="243">
        <f t="shared" si="1"/>
        <v>0.0005000000019208528</v>
      </c>
      <c r="L18" s="235"/>
      <c r="M18" s="987">
        <v>0</v>
      </c>
      <c r="N18" s="988">
        <v>0</v>
      </c>
      <c r="O18" s="243">
        <f>+J18+M18+N18</f>
        <v>37945.60611</v>
      </c>
    </row>
    <row r="19" spans="1:15" ht="13.5">
      <c r="A19" s="1000">
        <f t="shared" si="2"/>
        <v>14</v>
      </c>
      <c r="B19" s="714"/>
      <c r="C19" s="1109" t="s">
        <v>1146</v>
      </c>
      <c r="D19" s="989" t="s">
        <v>1147</v>
      </c>
      <c r="E19" s="987">
        <v>0</v>
      </c>
      <c r="F19" s="988">
        <v>0</v>
      </c>
      <c r="G19" s="988">
        <v>6708.96118</v>
      </c>
      <c r="H19" s="988">
        <v>6708.96118</v>
      </c>
      <c r="I19" s="242">
        <f t="shared" si="4"/>
        <v>6708.96118</v>
      </c>
      <c r="J19" s="242">
        <f t="shared" si="4"/>
        <v>6708.96118</v>
      </c>
      <c r="K19" s="243">
        <f t="shared" si="1"/>
        <v>0</v>
      </c>
      <c r="L19" s="235"/>
      <c r="M19" s="995">
        <v>140</v>
      </c>
      <c r="N19" s="988">
        <v>0</v>
      </c>
      <c r="O19" s="243">
        <f>J19+M19+N19</f>
        <v>6848.96118</v>
      </c>
    </row>
    <row r="20" spans="1:15" ht="13.5">
      <c r="A20" s="1000">
        <f t="shared" si="2"/>
        <v>15</v>
      </c>
      <c r="B20" s="714"/>
      <c r="C20" s="1109" t="s">
        <v>1148</v>
      </c>
      <c r="D20" s="989" t="s">
        <v>1149</v>
      </c>
      <c r="E20" s="987">
        <v>0</v>
      </c>
      <c r="F20" s="988">
        <v>0</v>
      </c>
      <c r="G20" s="988">
        <v>24699.567</v>
      </c>
      <c r="H20" s="988">
        <v>24699.567</v>
      </c>
      <c r="I20" s="242">
        <f t="shared" si="4"/>
        <v>24699.567</v>
      </c>
      <c r="J20" s="242">
        <f t="shared" si="4"/>
        <v>24699.567</v>
      </c>
      <c r="K20" s="243">
        <f t="shared" si="1"/>
        <v>0</v>
      </c>
      <c r="L20" s="235"/>
      <c r="M20" s="987">
        <v>259.17086</v>
      </c>
      <c r="N20" s="988">
        <v>0</v>
      </c>
      <c r="O20" s="243">
        <f>J20+M20+N20</f>
        <v>24958.737859999997</v>
      </c>
    </row>
    <row r="21" spans="1:15" ht="14.25" thickBot="1">
      <c r="A21" s="1000">
        <f t="shared" si="2"/>
        <v>16</v>
      </c>
      <c r="B21" s="714"/>
      <c r="C21" s="1109"/>
      <c r="D21" s="989"/>
      <c r="E21" s="987"/>
      <c r="F21" s="988"/>
      <c r="G21" s="988"/>
      <c r="H21" s="988"/>
      <c r="I21" s="242"/>
      <c r="J21" s="242"/>
      <c r="K21" s="243"/>
      <c r="L21" s="235"/>
      <c r="M21" s="987"/>
      <c r="N21" s="988"/>
      <c r="O21" s="243"/>
    </row>
    <row r="22" spans="1:15" s="64" customFormat="1" ht="12.75" customHeight="1" thickBot="1">
      <c r="A22" s="1001">
        <f>A21+1</f>
        <v>17</v>
      </c>
      <c r="B22" s="1001">
        <v>10</v>
      </c>
      <c r="C22" s="935" t="s">
        <v>1092</v>
      </c>
      <c r="D22" s="936"/>
      <c r="E22" s="1002">
        <f aca="true" t="shared" si="5" ref="E22:K22">SUM(E6:E21)</f>
        <v>44144.39004</v>
      </c>
      <c r="F22" s="877">
        <f t="shared" si="5"/>
        <v>34711.53867</v>
      </c>
      <c r="G22" s="877">
        <f t="shared" si="5"/>
        <v>570993.17383</v>
      </c>
      <c r="H22" s="877">
        <f t="shared" si="5"/>
        <v>414188.9242099999</v>
      </c>
      <c r="I22" s="877">
        <f t="shared" si="5"/>
        <v>615137.56387</v>
      </c>
      <c r="J22" s="877">
        <f t="shared" si="5"/>
        <v>448900.4628799999</v>
      </c>
      <c r="K22" s="878">
        <f t="shared" si="5"/>
        <v>166237.10099</v>
      </c>
      <c r="L22" s="235"/>
      <c r="M22" s="880">
        <f>SUM(M6:M21)</f>
        <v>66953.45973</v>
      </c>
      <c r="N22" s="877">
        <f>SUM(N6:N21)</f>
        <v>0</v>
      </c>
      <c r="O22" s="878">
        <f>SUM(O6:O21)</f>
        <v>515853.92260999995</v>
      </c>
    </row>
    <row r="23" spans="1:15" s="77" customFormat="1" ht="14.25">
      <c r="A23" s="247"/>
      <c r="B23" s="247"/>
      <c r="C23" s="248"/>
      <c r="D23" s="248"/>
      <c r="E23" s="249"/>
      <c r="F23" s="249"/>
      <c r="G23" s="249"/>
      <c r="H23" s="249"/>
      <c r="I23" s="249"/>
      <c r="J23" s="249"/>
      <c r="K23" s="249"/>
      <c r="L23" s="235"/>
      <c r="M23" s="249"/>
      <c r="N23" s="249"/>
      <c r="O23" s="249"/>
    </row>
    <row r="24" spans="1:15" ht="18" customHeight="1">
      <c r="A24" s="238" t="s">
        <v>447</v>
      </c>
      <c r="B24" s="238"/>
      <c r="C24" s="236"/>
      <c r="D24" s="236"/>
      <c r="E24" s="236"/>
      <c r="F24" s="236"/>
      <c r="G24" s="236"/>
      <c r="H24" s="236"/>
      <c r="I24" s="236"/>
      <c r="J24" s="236"/>
      <c r="K24" s="236"/>
      <c r="L24" s="236"/>
      <c r="M24" s="236"/>
      <c r="N24" s="236"/>
      <c r="O24" s="236"/>
    </row>
    <row r="25" spans="1:15" ht="24" customHeight="1">
      <c r="A25" s="1278" t="s">
        <v>1093</v>
      </c>
      <c r="B25" s="1278"/>
      <c r="C25" s="1278"/>
      <c r="D25" s="1278"/>
      <c r="E25" s="1278"/>
      <c r="F25" s="1278"/>
      <c r="G25" s="1278"/>
      <c r="H25" s="1278"/>
      <c r="I25" s="1278"/>
      <c r="J25" s="1278"/>
      <c r="K25" s="1278"/>
      <c r="L25" s="1278"/>
      <c r="M25" s="1278"/>
      <c r="N25" s="1278"/>
      <c r="O25" s="1278"/>
    </row>
    <row r="26" spans="1:15" ht="14.25" customHeight="1">
      <c r="A26" s="1278" t="s">
        <v>1094</v>
      </c>
      <c r="B26" s="1278"/>
      <c r="C26" s="1278"/>
      <c r="D26" s="1278"/>
      <c r="E26" s="1278"/>
      <c r="F26" s="1278"/>
      <c r="G26" s="1278"/>
      <c r="H26" s="1278"/>
      <c r="I26" s="1278"/>
      <c r="J26" s="1278"/>
      <c r="K26" s="1278"/>
      <c r="L26" s="1278"/>
      <c r="M26" s="1278"/>
      <c r="N26" s="1278"/>
      <c r="O26" s="1278"/>
    </row>
    <row r="27" spans="1:15" ht="13.5">
      <c r="A27" s="1278" t="s">
        <v>568</v>
      </c>
      <c r="B27" s="1278"/>
      <c r="C27" s="1278"/>
      <c r="D27" s="1278"/>
      <c r="E27" s="1278"/>
      <c r="F27" s="1278"/>
      <c r="G27" s="1278"/>
      <c r="H27" s="1278"/>
      <c r="I27" s="1278"/>
      <c r="J27" s="1278"/>
      <c r="K27" s="1278"/>
      <c r="L27" s="1278"/>
      <c r="M27" s="1278"/>
      <c r="N27" s="1278"/>
      <c r="O27" s="1278"/>
    </row>
    <row r="28" spans="1:15" ht="12.75" customHeight="1">
      <c r="A28" s="1278" t="s">
        <v>574</v>
      </c>
      <c r="B28" s="1278"/>
      <c r="C28" s="1278"/>
      <c r="D28" s="1278"/>
      <c r="E28" s="1278"/>
      <c r="F28" s="1278"/>
      <c r="G28" s="1278"/>
      <c r="H28" s="1278"/>
      <c r="I28" s="1278"/>
      <c r="J28" s="1278"/>
      <c r="K28" s="1278"/>
      <c r="L28" s="1278"/>
      <c r="M28" s="1278"/>
      <c r="N28" s="1278"/>
      <c r="O28" s="1278"/>
    </row>
    <row r="29" spans="1:15" ht="12.75" customHeight="1">
      <c r="A29" s="1278" t="s">
        <v>1095</v>
      </c>
      <c r="B29" s="1278"/>
      <c r="C29" s="1278"/>
      <c r="D29" s="1278"/>
      <c r="E29" s="1278"/>
      <c r="F29" s="1278"/>
      <c r="G29" s="1278"/>
      <c r="H29" s="1278"/>
      <c r="I29" s="1278"/>
      <c r="J29" s="1278"/>
      <c r="K29" s="1278"/>
      <c r="L29" s="1278"/>
      <c r="M29" s="1278"/>
      <c r="N29" s="1278"/>
      <c r="O29" s="1278"/>
    </row>
    <row r="31" ht="13.5">
      <c r="A31" s="60" t="s">
        <v>1096</v>
      </c>
    </row>
    <row r="32" s="61" customFormat="1" ht="13.5"/>
    <row r="33" s="61" customFormat="1" ht="13.5"/>
    <row r="34" s="61" customFormat="1" ht="13.5"/>
    <row r="35" s="61" customFormat="1" ht="13.5"/>
    <row r="36" s="61" customFormat="1" ht="13.5"/>
    <row r="37" s="61" customFormat="1" ht="13.5"/>
    <row r="38" s="61" customFormat="1" ht="13.5"/>
    <row r="39" s="61" customFormat="1" ht="13.5"/>
    <row r="40" s="61" customFormat="1" ht="13.5"/>
    <row r="41" s="61" customFormat="1" ht="13.5"/>
    <row r="42" s="61" customFormat="1" ht="13.5"/>
    <row r="43" s="61" customFormat="1" ht="13.5"/>
  </sheetData>
  <sheetProtection/>
  <mergeCells count="15">
    <mergeCell ref="A27:O27"/>
    <mergeCell ref="A28:O28"/>
    <mergeCell ref="A29:O29"/>
    <mergeCell ref="K3:K4"/>
    <mergeCell ref="M3:M4"/>
    <mergeCell ref="N3:N4"/>
    <mergeCell ref="O3:O4"/>
    <mergeCell ref="A25:O25"/>
    <mergeCell ref="A26:O26"/>
    <mergeCell ref="A3:A5"/>
    <mergeCell ref="C3:C5"/>
    <mergeCell ref="D3:D5"/>
    <mergeCell ref="E3:F3"/>
    <mergeCell ref="G3:H3"/>
    <mergeCell ref="I3:J3"/>
  </mergeCells>
  <printOptions horizontalCentered="1" verticalCentered="1"/>
  <pageMargins left="0.4330708661417323" right="0.35433070866141736" top="0.3937007874015748" bottom="0.3937007874015748" header="0.5118110236220472" footer="0.511811023622047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PŠ</cp:lastModifiedBy>
  <cp:lastPrinted>2019-05-02T13:30:05Z</cp:lastPrinted>
  <dcterms:created xsi:type="dcterms:W3CDTF">2010-10-08T09:48:15Z</dcterms:created>
  <dcterms:modified xsi:type="dcterms:W3CDTF">2019-05-03T06:40:21Z</dcterms:modified>
  <cp:category/>
  <cp:version/>
  <cp:contentType/>
  <cp:contentStatus/>
</cp:coreProperties>
</file>