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5375" windowHeight="5115" tabRatio="881" activeTab="0"/>
  </bookViews>
  <sheets>
    <sheet name="1" sheetId="1" r:id="rId1"/>
    <sheet name="2" sheetId="2" r:id="rId2"/>
    <sheet name="2a" sheetId="3" r:id="rId3"/>
    <sheet name="2b" sheetId="4" r:id="rId4"/>
    <sheet name="3" sheetId="5" r:id="rId5"/>
    <sheet name="5" sheetId="6" r:id="rId6"/>
    <sheet name="5.a" sheetId="7" r:id="rId7"/>
    <sheet name="5.b" sheetId="8" r:id="rId8"/>
    <sheet name="5.c" sheetId="9" r:id="rId9"/>
    <sheet name="5.d" sheetId="10" r:id="rId10"/>
    <sheet name="6" sheetId="11" r:id="rId11"/>
    <sheet name="7" sheetId="12" r:id="rId12"/>
    <sheet name="8" sheetId="13" r:id="rId13"/>
    <sheet name="9" sheetId="14" r:id="rId14"/>
    <sheet name="10" sheetId="15" r:id="rId15"/>
    <sheet name="11" sheetId="16" r:id="rId16"/>
    <sheet name="11.a" sheetId="17" r:id="rId17"/>
    <sheet name="11.b" sheetId="18" r:id="rId18"/>
    <sheet name="11.c" sheetId="19" r:id="rId19"/>
    <sheet name="11.d" sheetId="20" r:id="rId20"/>
    <sheet name="11.e" sheetId="21" r:id="rId21"/>
    <sheet name="11.f" sheetId="22" r:id="rId22"/>
    <sheet name="11.g" sheetId="23" r:id="rId23"/>
  </sheets>
  <definedNames>
    <definedName name="_xlnm.Print_Titles" localSheetId="0">'1'!$5:$5</definedName>
    <definedName name="_xlnm.Print_Titles" localSheetId="1">'2'!$5:$5</definedName>
    <definedName name="_xlnm.Print_Titles" localSheetId="2">'2a'!$5:$5</definedName>
    <definedName name="_xlnm.Print_Titles" localSheetId="3">'2b'!$5:$5</definedName>
    <definedName name="_xlnm.Print_Titles" localSheetId="5">'5'!$3:$5</definedName>
    <definedName name="_xlnm.Print_Area" localSheetId="0">'1'!$A$1:$E$143</definedName>
    <definedName name="_xlnm.Print_Area" localSheetId="14">'10'!$A$1:$N$69</definedName>
    <definedName name="_xlnm.Print_Area" localSheetId="15">'11'!$A$1:$L$15</definedName>
    <definedName name="_xlnm.Print_Area" localSheetId="16">'11.a'!$A$1:$C$24</definedName>
    <definedName name="_xlnm.Print_Area" localSheetId="17">'11.b'!$A$1:$C$35</definedName>
    <definedName name="_xlnm.Print_Area" localSheetId="18">'11.c'!$A$1:$C$21</definedName>
    <definedName name="_xlnm.Print_Area" localSheetId="19">'11.d'!$A$1:$C$27</definedName>
    <definedName name="_xlnm.Print_Area" localSheetId="20">'11.e'!$A$1:$F$27</definedName>
    <definedName name="_xlnm.Print_Area" localSheetId="21">'11.f'!$A$1:$C$26</definedName>
    <definedName name="_xlnm.Print_Area" localSheetId="22">'11.g'!$A$1:$E$28</definedName>
    <definedName name="_xlnm.Print_Area" localSheetId="1">'2'!$A$1:$E$76</definedName>
    <definedName name="_xlnm.Print_Area" localSheetId="2">'2a'!$A$1:$E$76</definedName>
    <definedName name="_xlnm.Print_Area" localSheetId="3">'2b'!$A$1:$E$76</definedName>
    <definedName name="_xlnm.Print_Area" localSheetId="4">'3'!$A$1:$D$27</definedName>
    <definedName name="_xlnm.Print_Area" localSheetId="5">'5'!$A$1:$N$61</definedName>
    <definedName name="_xlnm.Print_Area" localSheetId="6">'5.a'!$A$1:$P$58</definedName>
    <definedName name="_xlnm.Print_Area" localSheetId="7">'5.b'!$A$1:$P$66</definedName>
    <definedName name="_xlnm.Print_Area" localSheetId="8">'5.c'!$A$1:$N$37</definedName>
    <definedName name="_xlnm.Print_Area" localSheetId="9">'5.d'!$A$1:$S$71</definedName>
    <definedName name="_xlnm.Print_Area" localSheetId="10">'6'!$A$1:$F$31</definedName>
    <definedName name="_xlnm.Print_Area" localSheetId="11">'7'!$A$1:$F$31</definedName>
    <definedName name="_xlnm.Print_Area" localSheetId="12">'8'!$A$1:$Z$44</definedName>
    <definedName name="_xlnm.Print_Area" localSheetId="13">'9'!$A$1:$R$31</definedName>
    <definedName name="Z_2AF6EA2A_E5C5_45EB_B6C4_875AD1E4E056_.wvu.FilterData" localSheetId="5" hidden="1">'5'!$A$1:$I$35</definedName>
    <definedName name="Z_2AF6EA2A_E5C5_45EB_B6C4_875AD1E4E056_.wvu.PrintTitles" localSheetId="5" hidden="1">'5'!$3:$5</definedName>
  </definedNames>
  <calcPr fullCalcOnLoad="1"/>
</workbook>
</file>

<file path=xl/comments5.xml><?xml version="1.0" encoding="utf-8"?>
<comments xmlns="http://schemas.openxmlformats.org/spreadsheetml/2006/main">
  <authors>
    <author>Univerzita Karlova v Praze</author>
  </authors>
  <commentList>
    <comment ref="A23" authorId="0">
      <text>
        <r>
          <rPr>
            <sz val="9"/>
            <rFont val="Tahoma"/>
            <family val="2"/>
          </rPr>
          <t>vč. stř. 99</t>
        </r>
      </text>
    </comment>
  </commentList>
</comments>
</file>

<file path=xl/sharedStrings.xml><?xml version="1.0" encoding="utf-8"?>
<sst xmlns="http://schemas.openxmlformats.org/spreadsheetml/2006/main" count="1972" uniqueCount="1225">
  <si>
    <t>úplata za vzdělávání v mezinárodně uznávaném kursu (§ 60a)</t>
  </si>
  <si>
    <t>úplata za používání zařízení pro přípravu k rigor. zk. (§ 46; 5)</t>
  </si>
  <si>
    <t>poplatek za úkony spojené s rigorózní zkouškou (§ 46; 5)</t>
  </si>
  <si>
    <t>úkony spojené s pojištěním přístrojů distančně zapůjčených studentům</t>
  </si>
  <si>
    <t>duplikát průkazu studenta + kupón + pouzdro</t>
  </si>
  <si>
    <r>
      <t xml:space="preserve">    Celkem</t>
    </r>
    <r>
      <rPr>
        <b/>
        <sz val="10"/>
        <color indexed="30"/>
        <rFont val="Calibri"/>
        <family val="2"/>
      </rPr>
      <t xml:space="preserve"> (5)</t>
    </r>
  </si>
  <si>
    <t>Tabulka 8   Pracovníci a mzdové prostředky</t>
  </si>
  <si>
    <t>mzdy (7)</t>
  </si>
  <si>
    <r>
      <rPr>
        <sz val="8"/>
        <color indexed="8"/>
        <rFont val="Calibri"/>
        <family val="2"/>
      </rPr>
      <t>(1)</t>
    </r>
    <r>
      <rPr>
        <sz val="10"/>
        <color indexed="8"/>
        <rFont val="Calibri"/>
        <family val="2"/>
      </rPr>
      <t xml:space="preserve"> Mzdy = plnění poskytované za vykonanou práci či v přímé souvislosti s prací poskytovanou na základě pracovního poměru, a to bez sociálního a zdravotního pojištění, které odvádí zaměstnavatel; OON obsahuje pouze platby za provedenou práci (DPP, DPČ), neobsahuje sociální a zdravotní pojištění, které odvádí zaměstnavatel.</t>
    </r>
  </si>
  <si>
    <r>
      <rPr>
        <sz val="8"/>
        <color indexed="8"/>
        <rFont val="Calibri"/>
        <family val="2"/>
      </rPr>
      <t>(7)</t>
    </r>
    <r>
      <rPr>
        <sz val="10"/>
        <color indexed="8"/>
        <rFont val="Calibri"/>
        <family val="2"/>
      </rPr>
      <t xml:space="preserve"> Hodnota mezd CELKEM v řádku 6 (CELKEM) tab. 8.a se rovná hodnotě mezd CELKEM ve sl. 8, ř. 11 tabulky 8.b</t>
    </r>
  </si>
  <si>
    <t>z toho příděl ze zisku</t>
  </si>
  <si>
    <t>Údaje v podbarvených polích se načtou automaticky z vyplněných tabulek 11.a až 11.g</t>
  </si>
  <si>
    <t>Tabulka 11.a   Rezervní fond</t>
  </si>
  <si>
    <t>Tabulka 11.b   Fond reprodukce investičního majetku</t>
  </si>
  <si>
    <t>Tabulka 11.c   Stipendijní fond</t>
  </si>
  <si>
    <t>Tabulka 11.d   Fond odměn</t>
  </si>
  <si>
    <t>Tabulka 11.e   Fond účelově určených prostředků</t>
  </si>
  <si>
    <t>Tabulka 11.f   Fond sociální</t>
  </si>
  <si>
    <t>Tabulka 11.g   Fond provozních prostředků</t>
  </si>
  <si>
    <t>Kontrola na tab. 8.a</t>
  </si>
  <si>
    <t xml:space="preserve">     IP na mezinárodní spolupráci ČR ve VaV</t>
  </si>
  <si>
    <t xml:space="preserve">     Aplikovaný výzkum</t>
  </si>
  <si>
    <t xml:space="preserve">     Specifický vysokoškolský výzkum</t>
  </si>
  <si>
    <t xml:space="preserve">     Velké infrastruktury</t>
  </si>
  <si>
    <t xml:space="preserve">     IP na dlouh. koncepční rozvoj výzk. organizací</t>
  </si>
  <si>
    <t xml:space="preserve">     OP VK -Vzdělávání pro konkurenceschopnost</t>
  </si>
  <si>
    <t xml:space="preserve">     OP VaVpI - Výzkum a vývoj pro inovace</t>
  </si>
  <si>
    <r>
      <rPr>
        <sz val="8"/>
        <color indexed="8"/>
        <rFont val="Calibri"/>
        <family val="2"/>
      </rPr>
      <t>(2)</t>
    </r>
    <r>
      <rPr>
        <sz val="10"/>
        <color indexed="8"/>
        <rFont val="Calibri"/>
        <family val="2"/>
      </rPr>
      <t xml:space="preserve"> Obsahuje prostředky z GA ČR, TA ČR, ministerstev a dalších národních zdrojů (bez operačních programů EU).</t>
    </r>
  </si>
  <si>
    <t>3=sl.2/12/sl.1</t>
  </si>
  <si>
    <t>9=sl.8/12   /sl.7</t>
  </si>
  <si>
    <r>
      <rPr>
        <sz val="8"/>
        <rFont val="Calibri"/>
        <family val="2"/>
      </rPr>
      <t>(1)</t>
    </r>
    <r>
      <rPr>
        <sz val="10"/>
        <rFont val="Calibri"/>
        <family val="2"/>
      </rPr>
      <t xml:space="preserve"> Tato tabulka zahrnuje všechny veřejné zdroje vysoké školy, tedy včetně finančních prostředků souvisejících s hospodařením Kolejí a menz (KaM) a Vysokoškolských zemědělských a lesních statků (VZaLS).</t>
    </r>
  </si>
  <si>
    <t>j= f+i</t>
  </si>
  <si>
    <t>Tabulka 2   Výkaz zisku a ztráty - sumář</t>
  </si>
  <si>
    <t>vystavení cizojazyčného dokladu o studiu</t>
  </si>
  <si>
    <t>prodej informačních brožur
(povinnost jejich nákupu nelze od studentů vyžadovat)</t>
  </si>
  <si>
    <t>-</t>
  </si>
  <si>
    <r>
      <t xml:space="preserve">Úhrada za další činnosti poskytované vysokou školou </t>
    </r>
    <r>
      <rPr>
        <sz val="8"/>
        <rFont val="Calibri"/>
        <family val="2"/>
      </rPr>
      <t>(4)</t>
    </r>
  </si>
  <si>
    <t>Součást VVŠ</t>
  </si>
  <si>
    <t>hlavní činnost</t>
  </si>
  <si>
    <t>doplňková (hospodářská) činnost</t>
  </si>
  <si>
    <r>
      <rPr>
        <sz val="8"/>
        <rFont val="Calibri"/>
        <family val="2"/>
      </rPr>
      <t>(2)</t>
    </r>
    <r>
      <rPr>
        <sz val="10"/>
        <rFont val="Calibri"/>
        <family val="2"/>
      </rPr>
      <t xml:space="preserve"> Jedná se o finanční prostředky poskytnuté  vysoké škole rozhodnutím (sloupec 1, 3, 5) a použité na určitý účel v souladu s rozhodnutím (sloupec 2, 4, 6). 
</t>
    </r>
    <r>
      <rPr>
        <u val="single"/>
        <sz val="10"/>
        <rFont val="Calibri"/>
        <family val="2"/>
      </rPr>
      <t>Poskytnuto</t>
    </r>
    <r>
      <rPr>
        <sz val="10"/>
        <rFont val="Calibri"/>
        <family val="2"/>
      </rPr>
      <t xml:space="preserve">: jedná se o finanční prostředky, které vysoká škola v daném kalendářním roce získala na základě rozhodnutí. </t>
    </r>
    <r>
      <rPr>
        <u val="single"/>
        <sz val="10"/>
        <rFont val="Calibri"/>
        <family val="2"/>
      </rPr>
      <t>Použito</t>
    </r>
    <r>
      <rPr>
        <sz val="10"/>
        <rFont val="Calibri"/>
        <family val="2"/>
      </rPr>
      <t>: jedná se o finanční prostředky, které VŠ v daném kalendářním roce použila na účel v souladu s rozhodnutím.</t>
    </r>
  </si>
  <si>
    <r>
      <t xml:space="preserve">Prostředky z veřejných zdrojů (dotace a příspěvky) národní i zahraniční  </t>
    </r>
    <r>
      <rPr>
        <b/>
        <sz val="8"/>
        <rFont val="Calibri"/>
        <family val="2"/>
      </rPr>
      <t>(ř.2+ř.27)</t>
    </r>
  </si>
  <si>
    <r>
      <t xml:space="preserve">získané přes kapitolu MŠMT  </t>
    </r>
    <r>
      <rPr>
        <sz val="8"/>
        <rFont val="Calibri"/>
        <family val="2"/>
      </rPr>
      <t>(ř.4+ř.7)</t>
    </r>
  </si>
  <si>
    <r>
      <t xml:space="preserve">dotace na programy strukturálních fondů </t>
    </r>
    <r>
      <rPr>
        <sz val="8"/>
        <rFont val="Calibri"/>
        <family val="2"/>
      </rPr>
      <t xml:space="preserve">(3) </t>
    </r>
    <r>
      <rPr>
        <sz val="8"/>
        <rFont val="Calibri"/>
        <family val="2"/>
      </rPr>
      <t xml:space="preserve"> (ř.5+ř.6)</t>
    </r>
  </si>
  <si>
    <r>
      <t xml:space="preserve">dotace ostatní  </t>
    </r>
    <r>
      <rPr>
        <sz val="8"/>
        <rFont val="Calibri"/>
        <family val="2"/>
      </rPr>
      <t>(ř.8+ř.12)</t>
    </r>
  </si>
  <si>
    <r>
      <t xml:space="preserve">dotace spojené se vzdělávací činností  </t>
    </r>
    <r>
      <rPr>
        <sz val="8"/>
        <rFont val="Calibri"/>
        <family val="2"/>
      </rPr>
      <t>(ř.9+ř.10+ř.11)</t>
    </r>
  </si>
  <si>
    <r>
      <t xml:space="preserve">získané přes ostatní kapitoly státního rozpočtu  </t>
    </r>
    <r>
      <rPr>
        <sz val="8"/>
        <rFont val="Calibri"/>
        <family val="2"/>
      </rPr>
      <t>(ř.14+ř.17)</t>
    </r>
  </si>
  <si>
    <r>
      <t xml:space="preserve">dotace na operační programy EU  </t>
    </r>
    <r>
      <rPr>
        <sz val="8"/>
        <rFont val="Calibri"/>
        <family val="2"/>
      </rPr>
      <t>(ř.15+ř.16)</t>
    </r>
  </si>
  <si>
    <r>
      <t xml:space="preserve">dotace ostatní  </t>
    </r>
    <r>
      <rPr>
        <sz val="8"/>
        <rFont val="Calibri"/>
        <family val="2"/>
      </rPr>
      <t>(ř.18+ř.19)</t>
    </r>
  </si>
  <si>
    <r>
      <t xml:space="preserve">získané přes územní rozpočty  </t>
    </r>
    <r>
      <rPr>
        <sz val="8"/>
        <rFont val="Calibri"/>
        <family val="2"/>
      </rPr>
      <t>(ř.21+ř.24)</t>
    </r>
  </si>
  <si>
    <r>
      <t xml:space="preserve">dotace na operační programy EU  </t>
    </r>
    <r>
      <rPr>
        <sz val="8"/>
        <rFont val="Calibri"/>
        <family val="2"/>
      </rPr>
      <t>(ř.22+ř.23)</t>
    </r>
  </si>
  <si>
    <r>
      <t xml:space="preserve">dotace ostatní  </t>
    </r>
    <r>
      <rPr>
        <sz val="8"/>
        <rFont val="Calibri"/>
        <family val="2"/>
      </rPr>
      <t>(ř.25+ř.26)</t>
    </r>
  </si>
  <si>
    <r>
      <t xml:space="preserve">dotace spojené se vzdělávací činností  </t>
    </r>
    <r>
      <rPr>
        <sz val="8"/>
        <rFont val="Calibri"/>
        <family val="2"/>
      </rPr>
      <t>(ř.32+ř.33+ř.34+ř.35)</t>
    </r>
  </si>
  <si>
    <r>
      <t xml:space="preserve">získané přes kapitolu MŠMT  </t>
    </r>
    <r>
      <rPr>
        <sz val="8"/>
        <rFont val="Calibri"/>
        <family val="2"/>
      </rPr>
      <t>(ř.5+ř.8)</t>
    </r>
  </si>
  <si>
    <r>
      <t xml:space="preserve">získané přes ostatní kapitoly státního rozpočtu </t>
    </r>
    <r>
      <rPr>
        <sz val="8"/>
        <rFont val="Calibri"/>
        <family val="2"/>
      </rPr>
      <t xml:space="preserve"> (ř.15+ř.18)</t>
    </r>
  </si>
  <si>
    <r>
      <t xml:space="preserve">získané přes územní rozpočty  </t>
    </r>
    <r>
      <rPr>
        <sz val="8"/>
        <rFont val="Calibri"/>
        <family val="2"/>
      </rPr>
      <t xml:space="preserve"> (ř.22+ř.25)</t>
    </r>
  </si>
  <si>
    <r>
      <t xml:space="preserve">veřejné prostředky ze zahraničí (získané přímo VVŠ) </t>
    </r>
    <r>
      <rPr>
        <sz val="8"/>
        <rFont val="Calibri"/>
        <family val="2"/>
      </rPr>
      <t xml:space="preserve"> (ř.28)</t>
    </r>
  </si>
  <si>
    <r>
      <t xml:space="preserve">dotace na VaV  </t>
    </r>
    <r>
      <rPr>
        <sz val="8"/>
        <rFont val="Calibri"/>
        <family val="2"/>
      </rPr>
      <t>(ř.37+ř.38+ř.39+ř.40)</t>
    </r>
  </si>
  <si>
    <r>
      <t xml:space="preserve">získané přes kapitolu MŠMT  </t>
    </r>
    <r>
      <rPr>
        <sz val="8"/>
        <rFont val="Calibri"/>
        <family val="2"/>
      </rPr>
      <t>(ř.6+ř.12)</t>
    </r>
  </si>
  <si>
    <r>
      <t xml:space="preserve">získané přes ostatní kapitoly státního rozpočtu  </t>
    </r>
    <r>
      <rPr>
        <sz val="8"/>
        <rFont val="Calibri"/>
        <family val="2"/>
      </rPr>
      <t>(ř.16+ř.19)</t>
    </r>
  </si>
  <si>
    <r>
      <t xml:space="preserve">získané přes územní rozpočty </t>
    </r>
    <r>
      <rPr>
        <sz val="8"/>
        <rFont val="Calibri"/>
        <family val="2"/>
      </rPr>
      <t>(ř.23+ř.26)</t>
    </r>
  </si>
  <si>
    <r>
      <t xml:space="preserve">veřejné prostředky ze zahraničí (získané přímo VVŠ) </t>
    </r>
    <r>
      <rPr>
        <sz val="8"/>
        <rFont val="Calibri"/>
        <family val="2"/>
      </rPr>
      <t>(ř.29)</t>
    </r>
  </si>
  <si>
    <r>
      <t xml:space="preserve">SOUHRN 2  </t>
    </r>
    <r>
      <rPr>
        <b/>
        <sz val="8"/>
        <rFont val="Calibri"/>
        <family val="2"/>
      </rPr>
      <t>(ř.42+ř.46)</t>
    </r>
  </si>
  <si>
    <r>
      <t xml:space="preserve">dotace spojené se vzdělávací činností  </t>
    </r>
    <r>
      <rPr>
        <sz val="8"/>
        <rFont val="Calibri"/>
        <family val="2"/>
      </rPr>
      <t>(ř.43+ř.44+ř.45)</t>
    </r>
  </si>
  <si>
    <r>
      <t xml:space="preserve">dotace na programy strukturálních fondů </t>
    </r>
    <r>
      <rPr>
        <sz val="8"/>
        <rFont val="Calibri"/>
        <family val="2"/>
      </rPr>
      <t>(ř.5+ř.15+ř.22)</t>
    </r>
  </si>
  <si>
    <r>
      <t xml:space="preserve">dotace ostatní  </t>
    </r>
    <r>
      <rPr>
        <sz val="8"/>
        <rFont val="Calibri"/>
        <family val="2"/>
      </rPr>
      <t>(ř.8+ř.18+ř.25)</t>
    </r>
  </si>
  <si>
    <r>
      <t xml:space="preserve">veřejné prostředky ze zahraničí (získané přímo VVŠ)  </t>
    </r>
    <r>
      <rPr>
        <sz val="8"/>
        <rFont val="Calibri"/>
        <family val="2"/>
      </rPr>
      <t>(ř.28)</t>
    </r>
  </si>
  <si>
    <r>
      <t xml:space="preserve">dotace na VaV </t>
    </r>
    <r>
      <rPr>
        <sz val="8"/>
        <rFont val="Calibri"/>
        <family val="2"/>
      </rPr>
      <t xml:space="preserve"> (ř.47+ř.48+ř.49)</t>
    </r>
  </si>
  <si>
    <r>
      <t>dotace na programy strukturálních fondů</t>
    </r>
    <r>
      <rPr>
        <sz val="8"/>
        <rFont val="Calibri"/>
        <family val="2"/>
      </rPr>
      <t xml:space="preserve">  (ř.6+ř.16+ř.23)</t>
    </r>
  </si>
  <si>
    <r>
      <t xml:space="preserve">dotace ostatní </t>
    </r>
    <r>
      <rPr>
        <sz val="8"/>
        <rFont val="Calibri"/>
        <family val="2"/>
      </rPr>
      <t xml:space="preserve"> (ř.12+ř.19+ř.26)</t>
    </r>
  </si>
  <si>
    <r>
      <rPr>
        <sz val="8"/>
        <rFont val="Calibri"/>
        <family val="2"/>
      </rPr>
      <t>(2)</t>
    </r>
    <r>
      <rPr>
        <sz val="10"/>
        <rFont val="Calibri"/>
        <family val="2"/>
      </rPr>
      <t xml:space="preserve"> Vyhláškou je dáno pouze označení a členění textů; čísla příslušných účtů jsou doplněna pro lepší orientaci ve výkazu.</t>
    </r>
  </si>
  <si>
    <t>A</t>
  </si>
  <si>
    <t>A.1</t>
  </si>
  <si>
    <t>A.2</t>
  </si>
  <si>
    <t>A.3</t>
  </si>
  <si>
    <t>A.4</t>
  </si>
  <si>
    <t>B</t>
  </si>
  <si>
    <t>C.1</t>
  </si>
  <si>
    <t>C.2</t>
  </si>
  <si>
    <t>C.3</t>
  </si>
  <si>
    <t>C.4</t>
  </si>
  <si>
    <t>D.1</t>
  </si>
  <si>
    <t>D.2</t>
  </si>
  <si>
    <t>D.3</t>
  </si>
  <si>
    <t>E</t>
  </si>
  <si>
    <r>
      <t xml:space="preserve">Tržby  za vlastní služby </t>
    </r>
    <r>
      <rPr>
        <sz val="8"/>
        <rFont val="Calibri"/>
        <family val="2"/>
      </rPr>
      <t>(6)</t>
    </r>
  </si>
  <si>
    <r>
      <t xml:space="preserve">Transfer znalostí </t>
    </r>
    <r>
      <rPr>
        <sz val="8"/>
        <rFont val="Calibri"/>
        <family val="2"/>
      </rPr>
      <t>(1)</t>
    </r>
  </si>
  <si>
    <r>
      <t xml:space="preserve">prostory </t>
    </r>
    <r>
      <rPr>
        <sz val="8"/>
        <rFont val="Calibri"/>
        <family val="2"/>
      </rPr>
      <t>(7)</t>
    </r>
  </si>
  <si>
    <r>
      <t xml:space="preserve">veřejné prostředky ze zahraničí (získané přímo VVŠ)   </t>
    </r>
    <r>
      <rPr>
        <sz val="8"/>
        <rFont val="Calibri"/>
        <family val="2"/>
      </rPr>
      <t>(ř.29)</t>
    </r>
  </si>
  <si>
    <t>ostatní odbory MŠMT</t>
  </si>
  <si>
    <t xml:space="preserve">     Ministerstvo zdravotnictví</t>
  </si>
  <si>
    <t xml:space="preserve">     Ministerstvo kultury</t>
  </si>
  <si>
    <t xml:space="preserve">     Ministerstvo zahraničních věcí</t>
  </si>
  <si>
    <t xml:space="preserve">     Ministerstvo pro místní rozvoj</t>
  </si>
  <si>
    <t xml:space="preserve">     Ministerstvo vnitra</t>
  </si>
  <si>
    <t xml:space="preserve">     Česká rozvojová agentura</t>
  </si>
  <si>
    <t xml:space="preserve">          obce a městské části</t>
  </si>
  <si>
    <t xml:space="preserve">          Kraje a MHMP</t>
  </si>
  <si>
    <r>
      <rPr>
        <sz val="8"/>
        <color indexed="8"/>
        <rFont val="Calibri"/>
        <family val="2"/>
      </rPr>
      <t>(1)</t>
    </r>
    <r>
      <rPr>
        <sz val="10"/>
        <color indexed="8"/>
        <rFont val="Calibri"/>
        <family val="2"/>
      </rPr>
      <t xml:space="preserve"> Součtové údaje řádků označených tmavě šedou barvou  se musí shodovat s údaji uvedenými v tabulce 5. Součtový údaj za MŠMT = Tab. 5, ř.9+ř.11; za dotace ostatních kapitol státního rozpočtu = Tab. 5, ř.18; za územní rozpočty = Tab. 5, ř.25; za prostředky ze zahraničí = Tab. 5, ř.28. Tabulka je tříděna podle poskytovatele, za každého poskytovatele VŠ vždy uvede součtový údaj (předpokládá se, že příspěvek poskytuje vysoké škole pouze MŠMT, v ostatních případech se bude jednat o dotaci). U každého poskytovatele pak budou uvedeny v řádcích zdroje z jednotlivých programů, které VŠ získala (nejpodrobnější údaj bude na úrovni programu, není třeba vyplňovat tabulku na úroveň projektů). </t>
    </r>
    <r>
      <rPr>
        <sz val="10"/>
        <color indexed="8"/>
        <rFont val="Calibri"/>
        <family val="2"/>
      </rPr>
      <t>Pokud škola realizuje vzdělávací projekt/program financovaný pouze z neveřejných zdrojů, realizuje aktivity v rámci doplňkové činnosti za úplatu, apod., do této tabulky je uvádět v řádcích nebude.</t>
    </r>
  </si>
  <si>
    <r>
      <t>z toho zdroje zahr. v</t>
    </r>
    <r>
      <rPr>
        <sz val="10"/>
        <color indexed="8"/>
        <rFont val="Calibri"/>
        <family val="2"/>
      </rPr>
      <t xml:space="preserve"> %</t>
    </r>
    <r>
      <rPr>
        <sz val="8"/>
        <color indexed="8"/>
        <rFont val="Calibri"/>
        <family val="2"/>
      </rPr>
      <t xml:space="preserve"> (4)</t>
    </r>
  </si>
  <si>
    <r>
      <t>z toho zajištěno spoluřešit.</t>
    </r>
    <r>
      <rPr>
        <sz val="8"/>
        <color indexed="8"/>
        <rFont val="Calibri"/>
        <family val="2"/>
      </rPr>
      <t xml:space="preserve"> (5)</t>
    </r>
  </si>
  <si>
    <r>
      <t>z toho převody do FÚUP</t>
    </r>
    <r>
      <rPr>
        <sz val="8"/>
        <color indexed="8"/>
        <rFont val="Calibri"/>
        <family val="2"/>
      </rPr>
      <t xml:space="preserve"> (6)</t>
    </r>
  </si>
  <si>
    <r>
      <t xml:space="preserve">použité </t>
    </r>
    <r>
      <rPr>
        <sz val="8"/>
        <color indexed="8"/>
        <rFont val="Calibri"/>
        <family val="2"/>
      </rPr>
      <t>(3)</t>
    </r>
  </si>
  <si>
    <t xml:space="preserve">          Ministerstvo zdravotnictví</t>
  </si>
  <si>
    <t xml:space="preserve">          Ministerstvo kultury</t>
  </si>
  <si>
    <t xml:space="preserve">          Ministerstvo zahraničních věcí</t>
  </si>
  <si>
    <t xml:space="preserve">          Ministerstvo pro místní rozvoj</t>
  </si>
  <si>
    <t xml:space="preserve">          Ministerstvo vnitra</t>
  </si>
  <si>
    <r>
      <rPr>
        <sz val="8"/>
        <color indexed="8"/>
        <rFont val="Calibri"/>
        <family val="2"/>
      </rPr>
      <t>(3)</t>
    </r>
    <r>
      <rPr>
        <sz val="10"/>
        <color indexed="8"/>
        <rFont val="Calibri"/>
        <family val="2"/>
      </rPr>
      <t xml:space="preserve"> Použito: jedná se o finanční prostředky, které VŠ v daném kalendářním roce použila na účel v souladu s rozhodnutím (sloupec b, d, f). Pokud by škola používala veřejné prostředky institucionálního charakteru (např. IP na rozvoj VO) k dofinancování programů/aktivit uvedených v dalších řádcích této tabulky nebo projektů zde neuvedených, takové použití pro jiný účel financovaný z veřejných zdrojů je nutné specifikovat v komentáři.</t>
    </r>
  </si>
  <si>
    <r>
      <t xml:space="preserve">VaV </t>
    </r>
    <r>
      <rPr>
        <sz val="8"/>
        <color indexed="8"/>
        <rFont val="Calibri"/>
        <family val="2"/>
      </rPr>
      <t>(2)</t>
    </r>
  </si>
  <si>
    <t xml:space="preserve">     OP PA - Operační program Praha Adaptabilita</t>
  </si>
  <si>
    <t>1.1Další prof. vzděl. vl.zaměstnanců a partnera</t>
  </si>
  <si>
    <t>PO 3 - Modernizace počátečního vzdělávání</t>
  </si>
  <si>
    <t>3.1 Rozvoj a zkvalitnění studijních programů VŚ a VOŠ</t>
  </si>
  <si>
    <t>PO 3 - Další vzdělávání</t>
  </si>
  <si>
    <r>
      <rPr>
        <sz val="8"/>
        <color indexed="8"/>
        <rFont val="Calibri"/>
        <family val="2"/>
      </rPr>
      <t xml:space="preserve">(2) </t>
    </r>
    <r>
      <rPr>
        <sz val="10"/>
        <color indexed="8"/>
        <rFont val="Calibri"/>
        <family val="2"/>
      </rPr>
      <t xml:space="preserve">Vysoká škola uvede pro oblast podpory financovanou z prostředků VaV dle zákona č. 130/2002 Sb. o podpoře výzkumu a vývoje zkratku VaV. </t>
    </r>
  </si>
  <si>
    <r>
      <rPr>
        <sz val="8"/>
        <color indexed="8"/>
        <rFont val="Calibri"/>
        <family val="2"/>
      </rPr>
      <t>(7)</t>
    </r>
    <r>
      <rPr>
        <sz val="10"/>
        <color indexed="8"/>
        <rFont val="Calibri"/>
        <family val="2"/>
      </rPr>
      <t xml:space="preserve"> Lze vyplnit, pokud se nejedná o poslední rok projektu.</t>
    </r>
  </si>
  <si>
    <r>
      <rPr>
        <sz val="8"/>
        <color indexed="8"/>
        <rFont val="Calibri"/>
        <family val="2"/>
      </rPr>
      <t>(9)</t>
    </r>
    <r>
      <rPr>
        <sz val="10"/>
        <color indexed="8"/>
        <rFont val="Calibri"/>
        <family val="2"/>
      </rPr>
      <t xml:space="preserve"> Uvedou se prostředky nezařazené  v předchozích sloupcích. Pokud jsou v uvedené hodnotě obsaženy i veřejné zdroje, poskytnuté škole ve sledovaném roce prostřednictvím jiného dotačního titulu,  je nutné tuto skutečnost specifikovat v komentáři.</t>
    </r>
  </si>
  <si>
    <r>
      <rPr>
        <sz val="8"/>
        <rFont val="Calibri"/>
        <family val="2"/>
      </rPr>
      <t>(2)</t>
    </r>
    <r>
      <rPr>
        <sz val="10"/>
        <rFont val="Calibri"/>
        <family val="2"/>
      </rPr>
      <t xml:space="preserve"> VŠ uvede počet studentů (resp. studií) nebo dalších účastníků vzdělávání, kteří poplatek/úhradu za další činosti zaplatili.</t>
    </r>
  </si>
  <si>
    <r>
      <rPr>
        <sz val="8"/>
        <rFont val="Calibri"/>
        <family val="2"/>
      </rPr>
      <t>(1)</t>
    </r>
    <r>
      <rPr>
        <sz val="10"/>
        <rFont val="Calibri"/>
        <family val="2"/>
      </rPr>
      <t xml:space="preserve"> VŠ uvede celkovou částku v tis. Kč, kterou na daném typu poplatku / úhradou za další činnosti poskytované veřejnou vysokou školou přijala od studentů/dalších účastníků vzdělávání v daném kalendářním roce.  </t>
    </r>
  </si>
  <si>
    <r>
      <rPr>
        <sz val="8"/>
        <color indexed="8"/>
        <rFont val="Calibri"/>
        <family val="2"/>
      </rPr>
      <t>(1)</t>
    </r>
    <r>
      <rPr>
        <sz val="10"/>
        <color indexed="8"/>
        <rFont val="Calibri"/>
        <family val="2"/>
      </rPr>
      <t xml:space="preserve"> Součtové údaje řádků označených tmavě šedou barvou  se musí shodovat s údaji uvedenými v tabulce 5. Součtový údaj za MŠMT = Tab. 5, ř.12; za dotace ostatních kapitol státního rozpočtu = Tab. 5, ř.19; za územní rozpočty = Tab. 5, ř.26; za prostředky ze zahraničí = Tab. 5, ř.29. Tabulka je tříděna podle poskytovatele, dále podle institucionální a účelové podpory a dále podle jednotlivých programů (nejpodrobnější údaj bude na úrovni programu, není třeba vyplňovat tabulku na úroveň projektů). VŠ uvede pouze ty programy, ve kterých získává finanční prostředky. Za každého poskytovatele VŠ vždy uvede součtový údaj. Pokud škola realizuje výzkumný projekt/program financovaný pouze z neveřejných zdrojů, realizuje aktivity v rámci doplňkové činnosti za úplatu, spoluřeší projekty, apod., do této tabulky je uvádět v řádcích nebude.</t>
    </r>
  </si>
  <si>
    <r>
      <rPr>
        <sz val="8"/>
        <color indexed="8"/>
        <rFont val="Calibri"/>
        <family val="2"/>
      </rPr>
      <t>(6)</t>
    </r>
    <r>
      <rPr>
        <sz val="10"/>
        <color indexed="8"/>
        <rFont val="Calibri"/>
        <family val="2"/>
      </rPr>
      <t xml:space="preserve"> Fond účelově určených prostředků (§ 18, odst. 6 zákona o VŠ). Jedná se o finanční prostředky, které nebyly v daném kalendářním roce použity, ale byly převedeny do FÚUP. Jsou součástí "použitých" prostředků uvedených v této tabulce.</t>
    </r>
  </si>
  <si>
    <t xml:space="preserve">     Účelová podpora </t>
  </si>
  <si>
    <t xml:space="preserve">  (bez prostředků poskytovaných na programové financování, na operační programy a VaV)</t>
  </si>
  <si>
    <t xml:space="preserve">               (bez prostředků poskytovaných na operační programy EU) </t>
  </si>
  <si>
    <r>
      <rPr>
        <sz val="8"/>
        <color indexed="8"/>
        <rFont val="Calibri"/>
        <family val="2"/>
      </rPr>
      <t>(2)</t>
    </r>
    <r>
      <rPr>
        <sz val="10"/>
        <color indexed="8"/>
        <rFont val="Calibri"/>
        <family val="2"/>
      </rPr>
      <t xml:space="preserve"> Poskytnuto: jedná se o finanční prostředky, které byly vysoké škole poskytnuty v daném kalendářním roce na základě rozhodnutí (sloupec a, c, e). </t>
    </r>
  </si>
  <si>
    <r>
      <rPr>
        <sz val="8"/>
        <color indexed="8"/>
        <rFont val="Calibri"/>
        <family val="2"/>
      </rPr>
      <t>(7)</t>
    </r>
    <r>
      <rPr>
        <sz val="10"/>
        <color indexed="8"/>
        <rFont val="Calibri"/>
        <family val="2"/>
      </rPr>
      <t xml:space="preserve"> Sloupec "i" uvádí "ostatní použité neveřejné zdroje celkem" a obsahuje prostředky na dofinancování programů/aktivit uvedených v jednotlivých řádcích (a to z neveřejných zdrojů). </t>
    </r>
  </si>
  <si>
    <r>
      <rPr>
        <sz val="8"/>
        <rFont val="Calibri"/>
        <family val="2"/>
      </rPr>
      <t>(8)</t>
    </r>
    <r>
      <rPr>
        <sz val="10"/>
        <rFont val="Calibri"/>
        <family val="2"/>
      </rPr>
      <t xml:space="preserve"> Lze vyplnit pouze v posledním roce projektu nebo při předčasném ukončení projektu. Jedná se o souhrnný údaj za všechny roky trvání projektu.</t>
    </r>
  </si>
  <si>
    <r>
      <rPr>
        <sz val="8"/>
        <color indexed="8"/>
        <rFont val="Calibri"/>
        <family val="2"/>
      </rPr>
      <t>(4)</t>
    </r>
    <r>
      <rPr>
        <sz val="10"/>
        <color indexed="8"/>
        <rFont val="Calibri"/>
        <family val="2"/>
      </rPr>
      <t xml:space="preserve"> Fond reprodukce investičního majetku (FRIM), fond provozních prostředků (FPP), fond účelově určených prostředků(FÚUP), § 18, odst. 6 zákona o VŠ. Jedná se o finanční prostředky, které nebyly v daném kalendářním roce použity, ale byly převedeny do fondů - jsou součástí "použitých" prostředků uvedených v této tabulce (sl. b, d, f).</t>
    </r>
  </si>
  <si>
    <r>
      <t xml:space="preserve">Ostatní použité neveřej. zdroje </t>
    </r>
    <r>
      <rPr>
        <sz val="8"/>
        <color indexed="8"/>
        <rFont val="Calibri"/>
        <family val="2"/>
      </rPr>
      <t>(5)</t>
    </r>
  </si>
  <si>
    <r>
      <rPr>
        <sz val="8"/>
        <color indexed="8"/>
        <rFont val="Calibri"/>
        <family val="2"/>
      </rPr>
      <t xml:space="preserve">(5) </t>
    </r>
    <r>
      <rPr>
        <sz val="10"/>
        <color indexed="8"/>
        <rFont val="Calibri"/>
        <family val="2"/>
      </rPr>
      <t xml:space="preserve">Sloupec "k" uvádí "ostatní použité neveřejné zdroje celkem" a obsahuje prostředky na dofinancování programů/aktivit uvedených v jednotlivých řádcích (a to pouze z neveřejných zdrojů). </t>
    </r>
  </si>
  <si>
    <r>
      <t xml:space="preserve">Převody do fondů </t>
    </r>
    <r>
      <rPr>
        <sz val="8"/>
        <color indexed="8"/>
        <rFont val="Calibri"/>
        <family val="2"/>
      </rPr>
      <t>(4)</t>
    </r>
  </si>
  <si>
    <t>příjmy z prodeje nehm. a hmot.dlouhod.majetku</t>
  </si>
  <si>
    <r>
      <t>ostatní příjmy celkem</t>
    </r>
    <r>
      <rPr>
        <sz val="10"/>
        <rFont val="Calibri"/>
        <family val="2"/>
      </rPr>
      <t xml:space="preserve"> </t>
    </r>
    <r>
      <rPr>
        <sz val="8"/>
        <rFont val="Calibri"/>
        <family val="2"/>
      </rPr>
      <t>(1)</t>
    </r>
  </si>
  <si>
    <r>
      <t xml:space="preserve">            ostatní inv. užití </t>
    </r>
    <r>
      <rPr>
        <sz val="8"/>
        <rFont val="Calibri"/>
        <family val="2"/>
      </rPr>
      <t>(1)</t>
    </r>
  </si>
  <si>
    <r>
      <t>Neinvestiční celkem</t>
    </r>
    <r>
      <rPr>
        <sz val="8"/>
        <rFont val="Calibri"/>
        <family val="2"/>
      </rPr>
      <t xml:space="preserve"> (1)</t>
    </r>
  </si>
  <si>
    <t>AKTIVA</t>
  </si>
  <si>
    <t xml:space="preserve">A.Dlouhodobý majetek celkem            </t>
  </si>
  <si>
    <t>0001</t>
  </si>
  <si>
    <t xml:space="preserve">   I. Dlouhodobý nehmotný majetek celkem             </t>
  </si>
  <si>
    <t>ř.3 až 9</t>
  </si>
  <si>
    <t>0002</t>
  </si>
  <si>
    <t xml:space="preserve">                    1.Nehmotné výsledky výzkumu a vývoje</t>
  </si>
  <si>
    <t>012</t>
  </si>
  <si>
    <t>0003</t>
  </si>
  <si>
    <t xml:space="preserve">                    2.Software</t>
  </si>
  <si>
    <t>013</t>
  </si>
  <si>
    <t>0004</t>
  </si>
  <si>
    <t xml:space="preserve">                    3.Ocenitelná práva</t>
  </si>
  <si>
    <t>014</t>
  </si>
  <si>
    <t>0005</t>
  </si>
  <si>
    <t xml:space="preserve">                    4.Drobný dlouhodobý nehmotný majetek</t>
  </si>
  <si>
    <t>018</t>
  </si>
  <si>
    <t>0006</t>
  </si>
  <si>
    <t xml:space="preserve">                    5.Ostatní dlouhodobý nehmotný majetek</t>
  </si>
  <si>
    <t>019</t>
  </si>
  <si>
    <t>0007</t>
  </si>
  <si>
    <t xml:space="preserve">                    6.Nedokončený dlouhodobý nehmotný majetek</t>
  </si>
  <si>
    <t>041</t>
  </si>
  <si>
    <t>0008</t>
  </si>
  <si>
    <t xml:space="preserve">                    7.Poskytnuté zálohy na dlouhodobý nehmotný majetek</t>
  </si>
  <si>
    <t>051</t>
  </si>
  <si>
    <t>0009</t>
  </si>
  <si>
    <t xml:space="preserve">    II. Dlouhodobý hmotný majetek celkem            </t>
  </si>
  <si>
    <t>ř.11 až 20</t>
  </si>
  <si>
    <t>0010</t>
  </si>
  <si>
    <t xml:space="preserve">                    1.Pozemky</t>
  </si>
  <si>
    <t>031</t>
  </si>
  <si>
    <t>0011</t>
  </si>
  <si>
    <t xml:space="preserve">                    2.Umělecká díla,předměty a sbírky</t>
  </si>
  <si>
    <t>032</t>
  </si>
  <si>
    <t>0012</t>
  </si>
  <si>
    <t xml:space="preserve">                    3.Stavby</t>
  </si>
  <si>
    <t>021</t>
  </si>
  <si>
    <t>0013</t>
  </si>
  <si>
    <t>022</t>
  </si>
  <si>
    <t>0014</t>
  </si>
  <si>
    <t xml:space="preserve">                    5.Pěstitelské celky trvalých porostů</t>
  </si>
  <si>
    <t>025</t>
  </si>
  <si>
    <t>0015</t>
  </si>
  <si>
    <t>026</t>
  </si>
  <si>
    <t>0016</t>
  </si>
  <si>
    <t xml:space="preserve">                    7.Drobný dlouhodobý hmotný majetek</t>
  </si>
  <si>
    <t>028</t>
  </si>
  <si>
    <t>0017</t>
  </si>
  <si>
    <t>A+K</t>
  </si>
  <si>
    <t>PO 1 - Počáteční vzdělávání</t>
  </si>
  <si>
    <t xml:space="preserve">1.1 Zvyšování kvality ve vzdělávání </t>
  </si>
  <si>
    <t>1.3 Další vzdělávání pracovníků škol a školských zařízení</t>
  </si>
  <si>
    <t>3.1 Komercializace výsledků VO a ochrana duševního vl.</t>
  </si>
  <si>
    <t>Ostatní kapitoly státního rozpočtu (ministerstva, agentury)</t>
  </si>
  <si>
    <t>PO 1 - Podpora rozvoje znalostní ekonomiky</t>
  </si>
  <si>
    <t>2.1.Podpora souladu pracovního a soukromého života</t>
  </si>
  <si>
    <t xml:space="preserve">                    8.Ostatní dlouhodobý hmotný majetek</t>
  </si>
  <si>
    <t>029</t>
  </si>
  <si>
    <t>0018</t>
  </si>
  <si>
    <t xml:space="preserve">                    9.Nedokončený dlouhodobý hmotný majetek</t>
  </si>
  <si>
    <t>042</t>
  </si>
  <si>
    <t>0019</t>
  </si>
  <si>
    <t xml:space="preserve">                  10.Poskytnuté zálohy na dlouhodobý hnotný majetek</t>
  </si>
  <si>
    <t>052</t>
  </si>
  <si>
    <t>0020</t>
  </si>
  <si>
    <t xml:space="preserve">    III. Dlouhodobý finanční majetek celkem            </t>
  </si>
  <si>
    <t>0021</t>
  </si>
  <si>
    <t>061</t>
  </si>
  <si>
    <t>0022</t>
  </si>
  <si>
    <t>062</t>
  </si>
  <si>
    <t>0023</t>
  </si>
  <si>
    <t xml:space="preserve">                    3.Dluhové cenné papíry držené do splatnosti</t>
  </si>
  <si>
    <t>063</t>
  </si>
  <si>
    <t>0024</t>
  </si>
  <si>
    <t xml:space="preserve">                    4.Půjčky organizačním složkám</t>
  </si>
  <si>
    <t>066</t>
  </si>
  <si>
    <t>0025</t>
  </si>
  <si>
    <t xml:space="preserve">                    5.Ostatní dlouhodobé půjčky</t>
  </si>
  <si>
    <t>067</t>
  </si>
  <si>
    <t>0026</t>
  </si>
  <si>
    <t xml:space="preserve">                    6.Ostatní dlouhodobý finanční majetek</t>
  </si>
  <si>
    <t>0027</t>
  </si>
  <si>
    <t>0028</t>
  </si>
  <si>
    <t xml:space="preserve">    IV. Oprávky k dlouhodobému majetku celkem    </t>
  </si>
  <si>
    <t>0029</t>
  </si>
  <si>
    <t xml:space="preserve">                    1.Oprávky k nehmotným výsledkům výzkumu a vývoje</t>
  </si>
  <si>
    <t>072</t>
  </si>
  <si>
    <t>0030</t>
  </si>
  <si>
    <t xml:space="preserve">                    2.Oprávky k softwaru</t>
  </si>
  <si>
    <t>073</t>
  </si>
  <si>
    <t>0031</t>
  </si>
  <si>
    <t xml:space="preserve">                    3.Oprávky k ocenitelným právům</t>
  </si>
  <si>
    <t>074</t>
  </si>
  <si>
    <t>0032</t>
  </si>
  <si>
    <t xml:space="preserve">                    4.Oprávky k drobnému dlouhodobému nehm. majetku</t>
  </si>
  <si>
    <t>078</t>
  </si>
  <si>
    <t>0033</t>
  </si>
  <si>
    <t xml:space="preserve">                    5.Oprávky k ostatnímu dlouhodobému nehm. majetku</t>
  </si>
  <si>
    <t>079</t>
  </si>
  <si>
    <t>0034</t>
  </si>
  <si>
    <t xml:space="preserve">                    6.Oprávky ke stavbám</t>
  </si>
  <si>
    <t>081</t>
  </si>
  <si>
    <t>0035</t>
  </si>
  <si>
    <t xml:space="preserve">                    7.Oprávky k samost.movitým věcem a soub.movit.věcí</t>
  </si>
  <si>
    <t>082</t>
  </si>
  <si>
    <t>0036</t>
  </si>
  <si>
    <t xml:space="preserve">                    8.Oprávky k pěstitelským celkům trvalých porostů</t>
  </si>
  <si>
    <t>085</t>
  </si>
  <si>
    <t>0037</t>
  </si>
  <si>
    <t xml:space="preserve">                    9.Oprávky k základnímu stádu a tažným zvířatům</t>
  </si>
  <si>
    <t>086</t>
  </si>
  <si>
    <t>0038</t>
  </si>
  <si>
    <t>088</t>
  </si>
  <si>
    <t>0039</t>
  </si>
  <si>
    <t>089</t>
  </si>
  <si>
    <t>0040</t>
  </si>
  <si>
    <t xml:space="preserve">B. Krátkodobý majetek celkem                    </t>
  </si>
  <si>
    <t>0041</t>
  </si>
  <si>
    <t xml:space="preserve">    I. Zásoby celkem                                          </t>
  </si>
  <si>
    <t>0042</t>
  </si>
  <si>
    <t xml:space="preserve">                    1.Materiál na skladě</t>
  </si>
  <si>
    <t>112</t>
  </si>
  <si>
    <t>0043</t>
  </si>
  <si>
    <t xml:space="preserve">                    2.Materiál na cestě</t>
  </si>
  <si>
    <t>0044</t>
  </si>
  <si>
    <t xml:space="preserve">                    3.Nedokončená výroba</t>
  </si>
  <si>
    <t>121</t>
  </si>
  <si>
    <t>0045</t>
  </si>
  <si>
    <t xml:space="preserve">                    4.Polotovary vlastní výroby</t>
  </si>
  <si>
    <t>122</t>
  </si>
  <si>
    <t>0046</t>
  </si>
  <si>
    <t xml:space="preserve">                    5.Výrobky</t>
  </si>
  <si>
    <t>123</t>
  </si>
  <si>
    <t>0047</t>
  </si>
  <si>
    <t>124</t>
  </si>
  <si>
    <t>0048</t>
  </si>
  <si>
    <t xml:space="preserve">                    7.Zboží na skladě a v prodejnách</t>
  </si>
  <si>
    <t>132</t>
  </si>
  <si>
    <t>0049</t>
  </si>
  <si>
    <t xml:space="preserve">                    8.Zboží na cestě</t>
  </si>
  <si>
    <t>0050</t>
  </si>
  <si>
    <t xml:space="preserve">                    9.Poskytnuté zálohy na zásoby</t>
  </si>
  <si>
    <t>z 314</t>
  </si>
  <si>
    <t>0051</t>
  </si>
  <si>
    <t xml:space="preserve">   II. Pohledávky celkem                                       </t>
  </si>
  <si>
    <t>0052</t>
  </si>
  <si>
    <t xml:space="preserve">                    1.Odběratelé</t>
  </si>
  <si>
    <t>0053</t>
  </si>
  <si>
    <t xml:space="preserve">                    2.Směnky k inkasu</t>
  </si>
  <si>
    <t>312</t>
  </si>
  <si>
    <t>0054</t>
  </si>
  <si>
    <t xml:space="preserve">                    3.Pohledávky za eskontované cenné papíry</t>
  </si>
  <si>
    <t>313</t>
  </si>
  <si>
    <t>0055</t>
  </si>
  <si>
    <t xml:space="preserve">                    4.Poskytnuté provozní zálohy</t>
  </si>
  <si>
    <t>0056</t>
  </si>
  <si>
    <t xml:space="preserve">                    5.Ostatní pohledávky</t>
  </si>
  <si>
    <t>315</t>
  </si>
  <si>
    <t>0057</t>
  </si>
  <si>
    <t xml:space="preserve">                    6.Pohledávky za zaměstnanci</t>
  </si>
  <si>
    <t>335</t>
  </si>
  <si>
    <t>0058</t>
  </si>
  <si>
    <t>336</t>
  </si>
  <si>
    <t>0059</t>
  </si>
  <si>
    <t xml:space="preserve">                    8.Daň z příjmů</t>
  </si>
  <si>
    <t>341</t>
  </si>
  <si>
    <t>0060</t>
  </si>
  <si>
    <t xml:space="preserve">                    9.Ostatní přímé daně</t>
  </si>
  <si>
    <t>342</t>
  </si>
  <si>
    <t>0061</t>
  </si>
  <si>
    <t xml:space="preserve">                   10.Daň z přidané hodnoty</t>
  </si>
  <si>
    <t>343</t>
  </si>
  <si>
    <t>0062</t>
  </si>
  <si>
    <t xml:space="preserve">                   11.Ostatní daně a poplatky</t>
  </si>
  <si>
    <t>345</t>
  </si>
  <si>
    <t>0063</t>
  </si>
  <si>
    <t>346</t>
  </si>
  <si>
    <t>0064</t>
  </si>
  <si>
    <t>348</t>
  </si>
  <si>
    <t>0065</t>
  </si>
  <si>
    <t>358</t>
  </si>
  <si>
    <t>0066</t>
  </si>
  <si>
    <t>373</t>
  </si>
  <si>
    <t>0067</t>
  </si>
  <si>
    <t>375</t>
  </si>
  <si>
    <t>0068</t>
  </si>
  <si>
    <t xml:space="preserve">                   17.Jiné pohledávky</t>
  </si>
  <si>
    <t>378</t>
  </si>
  <si>
    <t>0069</t>
  </si>
  <si>
    <t xml:space="preserve">                   18.Dohadné účty aktivní</t>
  </si>
  <si>
    <t>388</t>
  </si>
  <si>
    <t>0070</t>
  </si>
  <si>
    <t xml:space="preserve">                   19.Opravná položka k pohledávkám</t>
  </si>
  <si>
    <t>391</t>
  </si>
  <si>
    <t>0071</t>
  </si>
  <si>
    <t xml:space="preserve">   III. Krátkodobý finanční majetek celkem             </t>
  </si>
  <si>
    <t>0072</t>
  </si>
  <si>
    <t>211</t>
  </si>
  <si>
    <t>0073</t>
  </si>
  <si>
    <t>Tab. 8.b sloupec 6: Průměrná měsíční mzda z ostatních zdrojů rozpočtu VŠ není vyplněna, neboť ve sloupci 5 jsou v souladu s metodikou výkazu Škol P1b-04 zahrnuty i odměny z ostatních zdrojů rozpočtu VŠ těm pracovníkům, jejichž úvazky jsou započteny ve sloupci 1. Proto by vypočtená průměrná měsíční mzda neodpovídala skutečnosti.</t>
  </si>
  <si>
    <t xml:space="preserve">                     2.Ceniny</t>
  </si>
  <si>
    <t>213</t>
  </si>
  <si>
    <t>0074</t>
  </si>
  <si>
    <t>0075</t>
  </si>
  <si>
    <t xml:space="preserve">                     4.Majetkové cenné papíry k obchodování</t>
  </si>
  <si>
    <t>251</t>
  </si>
  <si>
    <t>0076</t>
  </si>
  <si>
    <t xml:space="preserve">                     5.Dluhové cenné papíry k obchodování</t>
  </si>
  <si>
    <t>253</t>
  </si>
  <si>
    <t>0077</t>
  </si>
  <si>
    <t xml:space="preserve">                     6.Ostatní cenné papíry</t>
  </si>
  <si>
    <t>0078</t>
  </si>
  <si>
    <t>0079</t>
  </si>
  <si>
    <t xml:space="preserve">    IV. Jiná aktiva celkem                                    </t>
  </si>
  <si>
    <t>0081</t>
  </si>
  <si>
    <t xml:space="preserve">                     1.Náklady příštích období</t>
  </si>
  <si>
    <t>381</t>
  </si>
  <si>
    <t>0082</t>
  </si>
  <si>
    <t xml:space="preserve">                     2.Příjmy příštích období</t>
  </si>
  <si>
    <t>385</t>
  </si>
  <si>
    <t>0083</t>
  </si>
  <si>
    <t>0084</t>
  </si>
  <si>
    <t xml:space="preserve">Aktiva celkem                                                        </t>
  </si>
  <si>
    <t>0085</t>
  </si>
  <si>
    <t xml:space="preserve">PASIVA  </t>
  </si>
  <si>
    <t xml:space="preserve"> </t>
  </si>
  <si>
    <t xml:space="preserve">A. Vlastní zdroje celkem                                       </t>
  </si>
  <si>
    <t>0086</t>
  </si>
  <si>
    <t xml:space="preserve">     I. Jmění celkem                                          </t>
  </si>
  <si>
    <t>0087</t>
  </si>
  <si>
    <t xml:space="preserve">                     1.Vlastní jmění</t>
  </si>
  <si>
    <t>901</t>
  </si>
  <si>
    <t>0088</t>
  </si>
  <si>
    <t xml:space="preserve">                     2.Fondy</t>
  </si>
  <si>
    <t>0089</t>
  </si>
  <si>
    <t xml:space="preserve">                     3.Oceňovací rozdíly z přecenění finančního majetku a závazků</t>
  </si>
  <si>
    <t>921</t>
  </si>
  <si>
    <t>0090</t>
  </si>
  <si>
    <t>0091</t>
  </si>
  <si>
    <t xml:space="preserve">                     1.Účet výsledku hospodaření</t>
  </si>
  <si>
    <t>963</t>
  </si>
  <si>
    <t>0092</t>
  </si>
  <si>
    <t xml:space="preserve">                     2.Výsledek hospodaření ve schvalovacím řízení</t>
  </si>
  <si>
    <t>931</t>
  </si>
  <si>
    <t>0093</t>
  </si>
  <si>
    <t>932</t>
  </si>
  <si>
    <t>0094</t>
  </si>
  <si>
    <t xml:space="preserve">B. Cizí zdroje celkem                              </t>
  </si>
  <si>
    <t>0095</t>
  </si>
  <si>
    <t xml:space="preserve">     I. Rezervy celkem                                                </t>
  </si>
  <si>
    <t>0096</t>
  </si>
  <si>
    <t xml:space="preserve">                     1.Rezervy</t>
  </si>
  <si>
    <t>941</t>
  </si>
  <si>
    <t>0097</t>
  </si>
  <si>
    <t xml:space="preserve">     II. Dlouhodobé závazky celkem                   </t>
  </si>
  <si>
    <t>0098</t>
  </si>
  <si>
    <t>951</t>
  </si>
  <si>
    <t>0099</t>
  </si>
  <si>
    <t>953</t>
  </si>
  <si>
    <t>0100</t>
  </si>
  <si>
    <t xml:space="preserve">                     3.Závazky z pronájmu</t>
  </si>
  <si>
    <t>954</t>
  </si>
  <si>
    <t>0101</t>
  </si>
  <si>
    <t xml:space="preserve">                     4.Přijaté dlouhodobé zálohy</t>
  </si>
  <si>
    <t>955</t>
  </si>
  <si>
    <t>0102</t>
  </si>
  <si>
    <t xml:space="preserve">                     5.Dlouhodobé směnky k úhradě</t>
  </si>
  <si>
    <t>958</t>
  </si>
  <si>
    <t>0103</t>
  </si>
  <si>
    <t xml:space="preserve">                     6.Dohadné účty pasivní</t>
  </si>
  <si>
    <t>z389</t>
  </si>
  <si>
    <t>0104</t>
  </si>
  <si>
    <t xml:space="preserve">                     7.Ostatní dlouhodobé závazky</t>
  </si>
  <si>
    <t>959</t>
  </si>
  <si>
    <t>0105</t>
  </si>
  <si>
    <t xml:space="preserve">    III. Krátkodobé závazky celkem                   </t>
  </si>
  <si>
    <t>0106</t>
  </si>
  <si>
    <t xml:space="preserve">                     1.Dodavatelé</t>
  </si>
  <si>
    <t>0107</t>
  </si>
  <si>
    <t xml:space="preserve">                     2.Směnky k úhradě</t>
  </si>
  <si>
    <t>322</t>
  </si>
  <si>
    <t>0108</t>
  </si>
  <si>
    <t xml:space="preserve">                     3.Přijaté zálohy</t>
  </si>
  <si>
    <t>324</t>
  </si>
  <si>
    <t>0109</t>
  </si>
  <si>
    <t xml:space="preserve">                     4.Ostatní závazky</t>
  </si>
  <si>
    <t>325</t>
  </si>
  <si>
    <t>0110</t>
  </si>
  <si>
    <t xml:space="preserve">                     5.Zaměstnanci</t>
  </si>
  <si>
    <t>331</t>
  </si>
  <si>
    <t>0111</t>
  </si>
  <si>
    <t xml:space="preserve">                     6.Ostatní závazky vůči zaměstnancům</t>
  </si>
  <si>
    <t>333</t>
  </si>
  <si>
    <t>0112</t>
  </si>
  <si>
    <t>0113</t>
  </si>
  <si>
    <t xml:space="preserve">                     8.Daň z příjmu</t>
  </si>
  <si>
    <t>0114</t>
  </si>
  <si>
    <t xml:space="preserve">                     9.Ostatní přímé daně</t>
  </si>
  <si>
    <t>0115</t>
  </si>
  <si>
    <t xml:space="preserve">                    10.Daň z přidané hodnoty</t>
  </si>
  <si>
    <t>0116</t>
  </si>
  <si>
    <t xml:space="preserve">                    11.Ostatní daně a poplatky</t>
  </si>
  <si>
    <t>0117</t>
  </si>
  <si>
    <t xml:space="preserve">                    12.Závazky ze vztahu ke státnímu rozpočtu</t>
  </si>
  <si>
    <t>0118</t>
  </si>
  <si>
    <t>0119</t>
  </si>
  <si>
    <t>367</t>
  </si>
  <si>
    <t>0120</t>
  </si>
  <si>
    <t>368</t>
  </si>
  <si>
    <t>0121</t>
  </si>
  <si>
    <t xml:space="preserve">                    16.Závazky z pevných termínovaných operací a opcí</t>
  </si>
  <si>
    <t>0122</t>
  </si>
  <si>
    <t xml:space="preserve">                    17.Jiné závazky</t>
  </si>
  <si>
    <t>379</t>
  </si>
  <si>
    <t>0123</t>
  </si>
  <si>
    <t>231</t>
  </si>
  <si>
    <t>0124</t>
  </si>
  <si>
    <t xml:space="preserve">                    19.Eskontní úvěry</t>
  </si>
  <si>
    <t>232</t>
  </si>
  <si>
    <t>0125</t>
  </si>
  <si>
    <t>241</t>
  </si>
  <si>
    <t>0126</t>
  </si>
  <si>
    <t xml:space="preserve">                    21.Vlastní dluhopisy</t>
  </si>
  <si>
    <t>255</t>
  </si>
  <si>
    <t>0127</t>
  </si>
  <si>
    <t xml:space="preserve">                    22.Dohadné účty pasivní</t>
  </si>
  <si>
    <t>0128</t>
  </si>
  <si>
    <t xml:space="preserve">                    23.Ostatní krátkodobé finanční výpomoci</t>
  </si>
  <si>
    <t>249</t>
  </si>
  <si>
    <t>0129</t>
  </si>
  <si>
    <t xml:space="preserve">    IV. Jiná pasiva celkem                                </t>
  </si>
  <si>
    <t>0130</t>
  </si>
  <si>
    <t xml:space="preserve">                      1.Výdaje příštích období</t>
  </si>
  <si>
    <t>383</t>
  </si>
  <si>
    <t xml:space="preserve">                      2.Výnosy příštích období</t>
  </si>
  <si>
    <t>384</t>
  </si>
  <si>
    <t xml:space="preserve">Pasiva celkem                                                    </t>
  </si>
  <si>
    <t>A. Náklady</t>
  </si>
  <si>
    <t>Tabulka 2.b   Výkaz zisku a ztráty - stravovací a ubytovací činnost</t>
  </si>
  <si>
    <r>
      <t xml:space="preserve">Celkem vyplaceno </t>
    </r>
    <r>
      <rPr>
        <sz val="8"/>
        <rFont val="Calibri"/>
        <family val="2"/>
      </rPr>
      <t>(2)</t>
    </r>
  </si>
  <si>
    <r>
      <t xml:space="preserve">Ostatní </t>
    </r>
    <r>
      <rPr>
        <sz val="8"/>
        <rFont val="Calibri"/>
        <family val="2"/>
      </rPr>
      <t>(1)</t>
    </r>
  </si>
  <si>
    <t>Vlastní prostředky</t>
  </si>
  <si>
    <t>Projekty ČR</t>
  </si>
  <si>
    <t>Projekty EU</t>
  </si>
  <si>
    <r>
      <rPr>
        <sz val="8"/>
        <rFont val="Calibri"/>
        <family val="2"/>
      </rPr>
      <t>(1)</t>
    </r>
    <r>
      <rPr>
        <sz val="10"/>
        <rFont val="Calibri"/>
        <family val="2"/>
      </rPr>
      <t xml:space="preserve"> VŠ uvede, jaké další zdroje použila k financování stipendií. </t>
    </r>
  </si>
  <si>
    <r>
      <rPr>
        <sz val="8"/>
        <rFont val="Calibri"/>
        <family val="2"/>
      </rPr>
      <t>(2)</t>
    </r>
    <r>
      <rPr>
        <sz val="10"/>
        <rFont val="Calibri"/>
        <family val="2"/>
      </rPr>
      <t xml:space="preserve"> VŠ uvede celkovou částku, kterou vyplatila na stipendiích - odděleně pro studenty a pro ostatní účastníky vzdělávání</t>
    </r>
  </si>
  <si>
    <r>
      <t xml:space="preserve">od zaměstnanců </t>
    </r>
    <r>
      <rPr>
        <sz val="8"/>
        <rFont val="Calibri"/>
        <family val="2"/>
      </rPr>
      <t>(2)</t>
    </r>
  </si>
  <si>
    <t xml:space="preserve">     VIII.Daň z příjmů celkem</t>
  </si>
  <si>
    <t>Náklady celkem</t>
  </si>
  <si>
    <t>B. Výnosy</t>
  </si>
  <si>
    <t>Výnosy celkem</t>
  </si>
  <si>
    <t>C. Výsledek hospodaření před zdaněním</t>
  </si>
  <si>
    <t>D. Výsledek hospodaření po zdanění</t>
  </si>
  <si>
    <t xml:space="preserve">     Výsledek hospodaření před zdaněním</t>
  </si>
  <si>
    <t xml:space="preserve">     Výsledek hospodaření po zdanění</t>
  </si>
  <si>
    <t>č.ř.</t>
  </si>
  <si>
    <t>použito</t>
  </si>
  <si>
    <t xml:space="preserve">v tom: </t>
  </si>
  <si>
    <t xml:space="preserve">ostatní </t>
  </si>
  <si>
    <t>ostatní</t>
  </si>
  <si>
    <t xml:space="preserve">
Název údaje</t>
  </si>
  <si>
    <t>zůstatek</t>
  </si>
  <si>
    <t>tvorba</t>
  </si>
  <si>
    <t>čerpání</t>
  </si>
  <si>
    <t>k 1.1.</t>
  </si>
  <si>
    <t xml:space="preserve">  (+)</t>
  </si>
  <si>
    <t>Fond rezervní</t>
  </si>
  <si>
    <t>Fond reprodukce investičního majetku</t>
  </si>
  <si>
    <t>Stipendijní fond</t>
  </si>
  <si>
    <t>Fond odměn</t>
  </si>
  <si>
    <t>Fond účelově určených prostředků</t>
  </si>
  <si>
    <t>Fond sociální</t>
  </si>
  <si>
    <t>Fond provozních prostředků</t>
  </si>
  <si>
    <t>z toho:</t>
  </si>
  <si>
    <t>na jednotlivé projekty VaV či výzkumné záměry</t>
  </si>
  <si>
    <t>jiné podpory z veřejných prostředků</t>
  </si>
  <si>
    <t>(tis. Kč)</t>
  </si>
  <si>
    <t>HV z hlavní činnosti</t>
  </si>
  <si>
    <t>HV z doplňkové činnosti</t>
  </si>
  <si>
    <t>HV celkem</t>
  </si>
  <si>
    <t xml:space="preserve">Celkem </t>
  </si>
  <si>
    <t>Celkem</t>
  </si>
  <si>
    <t>sl.2</t>
  </si>
  <si>
    <t>(v tis. Kč)</t>
  </si>
  <si>
    <t>Doplňková činnost</t>
  </si>
  <si>
    <t>z toho</t>
  </si>
  <si>
    <t>pozemky</t>
  </si>
  <si>
    <t>budovy, stavby, haly</t>
  </si>
  <si>
    <t>Položka</t>
  </si>
  <si>
    <t>poplatky za úkony spojené s příjímacím řízením (§ 58 odst. 1)</t>
  </si>
  <si>
    <t>poplatky za studium v cizím jazyce (§58 odst. 5)</t>
  </si>
  <si>
    <t>mzdy</t>
  </si>
  <si>
    <t>Ukazatel</t>
  </si>
  <si>
    <t>KaM</t>
  </si>
  <si>
    <t>vědečtí pracovníci</t>
  </si>
  <si>
    <t>celkem</t>
  </si>
  <si>
    <t>Stav k 1.1.</t>
  </si>
  <si>
    <t>Stav k 31.12.</t>
  </si>
  <si>
    <t>Tvorba</t>
  </si>
  <si>
    <t>ze zisku</t>
  </si>
  <si>
    <t>z fondu reprodukce inv. majetku</t>
  </si>
  <si>
    <t>z fondu odměn</t>
  </si>
  <si>
    <t>z fondu provozních prostředků</t>
  </si>
  <si>
    <t>Čerpání</t>
  </si>
  <si>
    <t>krytí ztrát minulých účetních období</t>
  </si>
  <si>
    <t>do fondu reprodukce inv. majetku</t>
  </si>
  <si>
    <t>do fondu odměn</t>
  </si>
  <si>
    <t>do fondu provozních prostředků</t>
  </si>
  <si>
    <t>z odpisů</t>
  </si>
  <si>
    <t>ze  zisku</t>
  </si>
  <si>
    <t xml:space="preserve">ze zůstatku příspěvku </t>
  </si>
  <si>
    <t xml:space="preserve">zůstat.cena nehm. a hmot.dlouhod. majektu </t>
  </si>
  <si>
    <t>Převod z fondů celkem</t>
  </si>
  <si>
    <t>v tom: z fondu odměn</t>
  </si>
  <si>
    <t xml:space="preserve">            z fondu provozních prostředků</t>
  </si>
  <si>
    <t xml:space="preserve">            z rezervního fondu</t>
  </si>
  <si>
    <t xml:space="preserve">            stroje a zařízení</t>
  </si>
  <si>
    <t xml:space="preserve">            nákupy nemovitostí</t>
  </si>
  <si>
    <t>Převod do fondů celkem</t>
  </si>
  <si>
    <t>v tom: do fondu odměn</t>
  </si>
  <si>
    <t xml:space="preserve">            do fondu provozních prostředků</t>
  </si>
  <si>
    <t xml:space="preserve">            do rezervního fondu</t>
  </si>
  <si>
    <t>daňově uznatelné výdaje podle zák. 586/1992 Sb. o daních z příjmů</t>
  </si>
  <si>
    <t xml:space="preserve">Stav k 31.12. </t>
  </si>
  <si>
    <t>z rezervního fondu</t>
  </si>
  <si>
    <t>do rezervního fondu</t>
  </si>
  <si>
    <t>Neinvestice</t>
  </si>
  <si>
    <t>Investice</t>
  </si>
  <si>
    <t>účelově určené dary § 18 odst. 9 a) zák. č. 111/1998 Sb.</t>
  </si>
  <si>
    <t>účelově určené peněžní prostředky ze zahraničí § 18 odst. 9 b) zák. č. 111/1998 Sb.</t>
  </si>
  <si>
    <t xml:space="preserve">Tvorba </t>
  </si>
  <si>
    <t xml:space="preserve">Čerpání </t>
  </si>
  <si>
    <t>Příděl podle § 18 odst. 12 zák. č. 111/1998 Sb.</t>
  </si>
  <si>
    <t>ze zůstatku příspěvku</t>
  </si>
  <si>
    <t>na provozní náklady dle vnitřního předpisu VŠ</t>
  </si>
  <si>
    <t>a</t>
  </si>
  <si>
    <t>b</t>
  </si>
  <si>
    <t>c</t>
  </si>
  <si>
    <t>d</t>
  </si>
  <si>
    <t>e</t>
  </si>
  <si>
    <t>f</t>
  </si>
  <si>
    <t>g</t>
  </si>
  <si>
    <t>h</t>
  </si>
  <si>
    <t>i</t>
  </si>
  <si>
    <t>j</t>
  </si>
  <si>
    <t>za vynikající studijní výsledky dle § 91 odst. 2 písm. a)</t>
  </si>
  <si>
    <t>za vynikající vědecké, výzkumné, vývojové, umělecké nebo další tvůrčí výsledky přispívající k prohloubení znalostí dle § 91 odst. 2 písm. b)</t>
  </si>
  <si>
    <t>v případě tíživé sociální situace studenta dle § 91 odst. 3)</t>
  </si>
  <si>
    <t>ubytovací stipendium</t>
  </si>
  <si>
    <t>na podporu studia v zahraničí dle § 91 odst. 4 písm. a)</t>
  </si>
  <si>
    <t>SOCRATES</t>
  </si>
  <si>
    <t>CEEPUS</t>
  </si>
  <si>
    <t>na podporu studia v ČR dle § 91 odst. 4 písm. b)</t>
  </si>
  <si>
    <t>AKTION</t>
  </si>
  <si>
    <t xml:space="preserve">studentům doktorských studijních programů dle § 91 odst. 4 písm. c) </t>
  </si>
  <si>
    <t>(v tis.Kč)</t>
  </si>
  <si>
    <t>Výnosy</t>
  </si>
  <si>
    <t>v hlavní činnosti</t>
  </si>
  <si>
    <t>v doplňkové činnosti</t>
  </si>
  <si>
    <t xml:space="preserve">od studentů </t>
  </si>
  <si>
    <t>od cizích strávníků</t>
  </si>
  <si>
    <t>od cizích ubytovaných</t>
  </si>
  <si>
    <t xml:space="preserve">z dotace MŠMT </t>
  </si>
  <si>
    <t>sl. 1</t>
  </si>
  <si>
    <t>sl. 2</t>
  </si>
  <si>
    <t>(tis. kč)</t>
  </si>
  <si>
    <t>Hlavní   činnost</t>
  </si>
  <si>
    <t>poplatky za nadstandardní dobu studia (§58 odst. 3)</t>
  </si>
  <si>
    <t>poplatky za studium v dalším stud. programu (§58 odst. 4)</t>
  </si>
  <si>
    <t>úplata za poskytování U3V</t>
  </si>
  <si>
    <t>úplata za poskytování programů CŽV (§ 60) mimo U3V</t>
  </si>
  <si>
    <t>Investiční celkem</t>
  </si>
  <si>
    <t>účelově určené prostředky na VaV kapitoly 333-MŠMT, § 18 odst.9 c) zák. č. 111/1998 Sb.</t>
  </si>
  <si>
    <t>účelově určené prostředky z jiné podpory z veř. prostředků, § 18 odst.9 c) zák. č. 111/1998 Sb.</t>
  </si>
  <si>
    <t xml:space="preserve">Poznámky: </t>
  </si>
  <si>
    <t xml:space="preserve">                   15.Pohledávky z pevných termínovaných operací a opcí</t>
  </si>
  <si>
    <t xml:space="preserve">                   16.Pohledávky z vydaných dluhopisů</t>
  </si>
  <si>
    <t xml:space="preserve">                     2.Vydané dluhopisy</t>
  </si>
  <si>
    <t xml:space="preserve">                    20.Vydané krátkodobé dluhopisy</t>
  </si>
  <si>
    <r>
      <t xml:space="preserve"> Příloha č.1 k vyhlášce č. </t>
    </r>
    <r>
      <rPr>
        <b/>
        <sz val="9"/>
        <rFont val="Calibri"/>
        <family val="2"/>
      </rPr>
      <t>504/2002 Sb.</t>
    </r>
    <r>
      <rPr>
        <sz val="9"/>
        <rFont val="Calibri"/>
        <family val="2"/>
      </rPr>
      <t xml:space="preserve"> ve znění pozdějších předpisů</t>
    </r>
  </si>
  <si>
    <r>
      <t>Jednotlivé položky se vykazují v tis. Kč (</t>
    </r>
    <r>
      <rPr>
        <sz val="10"/>
        <rFont val="Calibri"/>
        <family val="2"/>
      </rPr>
      <t>§4, odst.3</t>
    </r>
    <r>
      <rPr>
        <b/>
        <sz val="10"/>
        <rFont val="Calibri"/>
        <family val="2"/>
      </rPr>
      <t>)</t>
    </r>
  </si>
  <si>
    <r>
      <t xml:space="preserve"> Příloha č.2 k vyhlášce č. </t>
    </r>
    <r>
      <rPr>
        <b/>
        <sz val="9"/>
        <rFont val="Calibri"/>
        <family val="2"/>
      </rPr>
      <t>504/2002 Sb.</t>
    </r>
    <r>
      <rPr>
        <sz val="9"/>
        <rFont val="Calibri"/>
        <family val="2"/>
      </rPr>
      <t xml:space="preserve"> ve znění pozdějších předpisů</t>
    </r>
  </si>
  <si>
    <r>
      <t xml:space="preserve"> Jednotlivé položky se vykazují v tis. Kč (</t>
    </r>
    <r>
      <rPr>
        <sz val="10"/>
        <rFont val="Calibri"/>
        <family val="2"/>
      </rPr>
      <t>§4, odst.3</t>
    </r>
    <r>
      <rPr>
        <b/>
        <sz val="10"/>
        <rFont val="Calibri"/>
        <family val="2"/>
      </rPr>
      <t>)</t>
    </r>
  </si>
  <si>
    <t>k</t>
  </si>
  <si>
    <t>profesoři</t>
  </si>
  <si>
    <t>docenti</t>
  </si>
  <si>
    <t>odborní asistenti</t>
  </si>
  <si>
    <t>asistenti</t>
  </si>
  <si>
    <t>lektoři</t>
  </si>
  <si>
    <t>akademičtí pracovníci</t>
  </si>
  <si>
    <t>CELKEM</t>
  </si>
  <si>
    <t>Fondy</t>
  </si>
  <si>
    <t>bez VaV</t>
  </si>
  <si>
    <t>Operační programy EU</t>
  </si>
  <si>
    <t>Ostatní zdroje</t>
  </si>
  <si>
    <t>Počet pracovníků</t>
  </si>
  <si>
    <t>Průměrná měsíční mzda</t>
  </si>
  <si>
    <t>Kapitola 333 - MŠMT</t>
  </si>
  <si>
    <t>VZaLS</t>
  </si>
  <si>
    <t>Vysoká škola</t>
  </si>
  <si>
    <t>VaV</t>
  </si>
  <si>
    <t>VaV z ostatních zdrojů (bez operačních progr.)</t>
  </si>
  <si>
    <t>VaV ze zahraničí</t>
  </si>
  <si>
    <t>vysoká škola</t>
  </si>
  <si>
    <t>ostatní poskytovatelé</t>
  </si>
  <si>
    <t>kapitola 333 - MŠMT</t>
  </si>
  <si>
    <t>Mzdy</t>
  </si>
  <si>
    <t>ostatní zdroje rozpočtu VŠ</t>
  </si>
  <si>
    <t>Zdroj financování</t>
  </si>
  <si>
    <t>MŠMT OP VK</t>
  </si>
  <si>
    <t>MŠMT OP VaVpI</t>
  </si>
  <si>
    <t>Poznámky</t>
  </si>
  <si>
    <t>v tom</t>
  </si>
  <si>
    <t>poskytnuté</t>
  </si>
  <si>
    <t>poskytnuto</t>
  </si>
  <si>
    <t>e=a+c</t>
  </si>
  <si>
    <t>f=b+d</t>
  </si>
  <si>
    <t>MŠMT</t>
  </si>
  <si>
    <t>použité</t>
  </si>
  <si>
    <t>Výsledek hospodaření</t>
  </si>
  <si>
    <t>l=h-b</t>
  </si>
  <si>
    <t>m=k-c</t>
  </si>
  <si>
    <r>
      <rPr>
        <sz val="8"/>
        <rFont val="Calibri"/>
        <family val="2"/>
      </rPr>
      <t>(1)</t>
    </r>
    <r>
      <rPr>
        <sz val="10"/>
        <rFont val="Calibri"/>
        <family val="2"/>
      </rPr>
      <t xml:space="preserve"> V případě použití tohoto řádku, VŠ blíže specifikuje.</t>
    </r>
  </si>
  <si>
    <r>
      <rPr>
        <sz val="8"/>
        <rFont val="Calibri"/>
        <family val="2"/>
      </rPr>
      <t>(2)</t>
    </r>
    <r>
      <rPr>
        <sz val="10"/>
        <rFont val="Calibri"/>
        <family val="2"/>
      </rPr>
      <t xml:space="preserve"> V případě použití tohoto řádku, VŠ blíže specifikuje.</t>
    </r>
  </si>
  <si>
    <r>
      <t xml:space="preserve">Menzy a ostatní stravovací zařízení, pro která vydalo souhlas MŠMT </t>
    </r>
    <r>
      <rPr>
        <sz val="8"/>
        <rFont val="Calibri"/>
        <family val="2"/>
      </rPr>
      <t>(1)</t>
    </r>
  </si>
  <si>
    <t>sl.  3</t>
  </si>
  <si>
    <t>sl. 4</t>
  </si>
  <si>
    <r>
      <t xml:space="preserve">Rozvaha (bilance) </t>
    </r>
    <r>
      <rPr>
        <sz val="8"/>
        <rFont val="Calibri"/>
        <family val="2"/>
      </rPr>
      <t>(1)</t>
    </r>
  </si>
  <si>
    <r>
      <t xml:space="preserve">účet / součet </t>
    </r>
    <r>
      <rPr>
        <sz val="8"/>
        <rFont val="Calibri"/>
        <family val="2"/>
      </rPr>
      <t>(2)</t>
    </r>
  </si>
  <si>
    <t>(v tis. Kč, na 3 desetinná místa)</t>
  </si>
  <si>
    <r>
      <rPr>
        <sz val="8"/>
        <rFont val="Calibri"/>
        <family val="2"/>
      </rPr>
      <t>(1)</t>
    </r>
    <r>
      <rPr>
        <i/>
        <sz val="10"/>
        <rFont val="Calibri"/>
        <family val="2"/>
      </rPr>
      <t xml:space="preserve"> </t>
    </r>
    <r>
      <rPr>
        <sz val="10"/>
        <rFont val="Calibri"/>
        <family val="2"/>
      </rPr>
      <t>Zpracování "Rozvahy" se řídí § 5 a §§ 7 až 25  Vyhlášky 504/2002 Sb.</t>
    </r>
  </si>
  <si>
    <r>
      <rPr>
        <sz val="8"/>
        <rFont val="Calibri"/>
        <family val="2"/>
      </rPr>
      <t>(3)</t>
    </r>
    <r>
      <rPr>
        <sz val="10"/>
        <rFont val="Calibri"/>
        <family val="2"/>
      </rPr>
      <t xml:space="preserve"> Číslování řádků a sloupců je závazné pro datové vstupní věty formátu F-JASU pro zpracování výkazů v MÚZO Praha s.r.o.</t>
    </r>
  </si>
  <si>
    <t xml:space="preserve">                     7.Závazky k institucím sociálního zabezpečení a veřejného zdravotního pojištění</t>
  </si>
  <si>
    <r>
      <rPr>
        <sz val="8"/>
        <rFont val="Calibri"/>
        <family val="2"/>
      </rPr>
      <t>(1)</t>
    </r>
    <r>
      <rPr>
        <sz val="10"/>
        <rFont val="Calibri"/>
        <family val="2"/>
      </rPr>
      <t xml:space="preserve"> Zpracování "Výkazu zisku a ztraty" se řídí § 6 a §§ 26 až 28  Vyhlášky 504/2002 Sb.</t>
    </r>
  </si>
  <si>
    <r>
      <t xml:space="preserve">Výkaz zisku a ztráty </t>
    </r>
    <r>
      <rPr>
        <sz val="8"/>
        <rFont val="Calibri"/>
        <family val="2"/>
      </rPr>
      <t>(1)</t>
    </r>
  </si>
  <si>
    <r>
      <t xml:space="preserve">řádek </t>
    </r>
    <r>
      <rPr>
        <sz val="8"/>
        <rFont val="Calibri"/>
        <family val="2"/>
      </rPr>
      <t>(3)</t>
    </r>
  </si>
  <si>
    <r>
      <rPr>
        <sz val="8"/>
        <rFont val="Calibri"/>
        <family val="2"/>
      </rPr>
      <t>(2)</t>
    </r>
    <r>
      <rPr>
        <sz val="10"/>
        <rFont val="Calibri"/>
        <family val="2"/>
      </rPr>
      <t xml:space="preserve"> Vyhláškou</t>
    </r>
    <r>
      <rPr>
        <sz val="10"/>
        <rFont val="Calibri"/>
        <family val="2"/>
      </rPr>
      <t xml:space="preserve"> je dáno pouze označení a členění textů; čísla příslušných účtů jsou doplněna pro lepší orientaci ve výkazu.</t>
    </r>
  </si>
  <si>
    <t>poč. stav.</t>
  </si>
  <si>
    <t>celkem (+)</t>
  </si>
  <si>
    <t>k 31.12.</t>
  </si>
  <si>
    <t>e=a+b-d</t>
  </si>
  <si>
    <t xml:space="preserve">Fondy celkem  </t>
  </si>
  <si>
    <t>6a</t>
  </si>
  <si>
    <t>6b</t>
  </si>
  <si>
    <r>
      <t>Počet studentů</t>
    </r>
    <r>
      <rPr>
        <sz val="8"/>
        <rFont val="Calibri"/>
        <family val="2"/>
      </rPr>
      <t xml:space="preserve"> (2)</t>
    </r>
  </si>
  <si>
    <r>
      <t xml:space="preserve">Stipendijní fond - tvorba </t>
    </r>
    <r>
      <rPr>
        <sz val="8"/>
        <rFont val="Calibri"/>
        <family val="2"/>
      </rPr>
      <t>(1)</t>
    </r>
  </si>
  <si>
    <r>
      <t xml:space="preserve">Výnosy </t>
    </r>
    <r>
      <rPr>
        <sz val="8"/>
        <rFont val="Calibri"/>
        <family val="2"/>
      </rPr>
      <t>(1)</t>
    </r>
  </si>
  <si>
    <t>Poznámka</t>
  </si>
  <si>
    <t>STIPENDIA přiznána a vyplacena</t>
  </si>
  <si>
    <t>na výzkumnou, vývojovou a inovační činnost podle zvláštního právního předpisu, § 91 odst.2 písm. c)</t>
  </si>
  <si>
    <t>v případech zvláštního zřetele hodných dle § 91 odst. 2 písm. e)</t>
  </si>
  <si>
    <t>v případě tíživé sociální situace studenta dle § 91 odst. 2 písm. d)</t>
  </si>
  <si>
    <t>Stipendijní fond VŠ</t>
  </si>
  <si>
    <t>Studenti</t>
  </si>
  <si>
    <t>Ostatní</t>
  </si>
  <si>
    <t>jiná stipendia</t>
  </si>
  <si>
    <r>
      <rPr>
        <sz val="8"/>
        <rFont val="Calibri"/>
        <family val="2"/>
      </rPr>
      <t>(3)</t>
    </r>
    <r>
      <rPr>
        <sz val="10"/>
        <rFont val="Calibri"/>
        <family val="2"/>
      </rPr>
      <t xml:space="preserve"> Položku v každém řádku sloupce "a" nebo "b" (vždy je možná pouze jedna hodnota) vydělí VŠ počtem studentů /účastníků vzdělávání ve sloupci "c". Pokud existuje jednotková sazba, stačí zde uvést tuto. </t>
    </r>
  </si>
  <si>
    <t xml:space="preserve">                    13.Závazky ze vztahu k rozpočtu orgánů územních samosprávných celků</t>
  </si>
  <si>
    <t xml:space="preserve">                   13.Nároky na dotace a ostatní zúčtování s rozpočtem orgánů územních samospr. celků</t>
  </si>
  <si>
    <t xml:space="preserve">                   10.Oprávky k drobnému dlouhodobému hmotnému majetku</t>
  </si>
  <si>
    <t xml:space="preserve">                   11.Oprávky k ostatnímu dlouhodobému hmotnému majetku</t>
  </si>
  <si>
    <t xml:space="preserve">     II. Výsledek hospodaření celkem</t>
  </si>
  <si>
    <t xml:space="preserve">                    14.Závazky z upsaných nesplacených cenných papírů a podílů</t>
  </si>
  <si>
    <t xml:space="preserve">                     3.Nerozdělený zisk, neuhrazená ztráta minulých let</t>
  </si>
  <si>
    <t xml:space="preserve">                    7.Pohledávky za institucemi sociálního zabezpečení a veřejného zdrav. pojištění</t>
  </si>
  <si>
    <t>v tom: stavby</t>
  </si>
  <si>
    <t>Druh stipendia</t>
  </si>
  <si>
    <t>Poplatky stanovené dle § 58 zákona 111/1998 Sb.</t>
  </si>
  <si>
    <t>Pronájem</t>
  </si>
  <si>
    <t>Tržby z prodeje majetku</t>
  </si>
  <si>
    <t>Dary</t>
  </si>
  <si>
    <t>Dědictví</t>
  </si>
  <si>
    <t>Vybrané činnosti</t>
  </si>
  <si>
    <r>
      <t xml:space="preserve">Příjmy z licenčních smluv </t>
    </r>
    <r>
      <rPr>
        <sz val="8"/>
        <rFont val="Calibri"/>
        <family val="2"/>
      </rPr>
      <t>(2)</t>
    </r>
  </si>
  <si>
    <r>
      <t xml:space="preserve">Příjmy ze smluvního výzkumu </t>
    </r>
    <r>
      <rPr>
        <sz val="8"/>
        <rFont val="Calibri"/>
        <family val="2"/>
      </rPr>
      <t>(3)</t>
    </r>
  </si>
  <si>
    <t>stav k 1.1.</t>
  </si>
  <si>
    <t>stav k 31.12.</t>
  </si>
  <si>
    <r>
      <t xml:space="preserve">Konzultace a poradenství </t>
    </r>
    <r>
      <rPr>
        <sz val="8"/>
        <rFont val="Calibri"/>
        <family val="2"/>
      </rPr>
      <t>(5)</t>
    </r>
  </si>
  <si>
    <r>
      <t xml:space="preserve">Placené vzdělávací kurzy pro zaměstnance subjektů aplikační sféry </t>
    </r>
    <r>
      <rPr>
        <sz val="8"/>
        <rFont val="Calibri"/>
        <family val="2"/>
      </rPr>
      <t>(4)</t>
    </r>
  </si>
  <si>
    <t>Zdroje</t>
  </si>
  <si>
    <t>hlavní + doplňková (hospodářská) činnost</t>
  </si>
  <si>
    <r>
      <t xml:space="preserve">Průměrná částka na 1 studenta </t>
    </r>
    <r>
      <rPr>
        <sz val="8"/>
        <rFont val="Calibri"/>
        <family val="2"/>
      </rPr>
      <t>(3)</t>
    </r>
  </si>
  <si>
    <r>
      <t xml:space="preserve">ostatní příjmy </t>
    </r>
    <r>
      <rPr>
        <sz val="10"/>
        <rFont val="Calibri"/>
        <family val="2"/>
      </rPr>
      <t>(1)</t>
    </r>
  </si>
  <si>
    <r>
      <t xml:space="preserve">ostatní užití </t>
    </r>
    <r>
      <rPr>
        <sz val="10"/>
        <rFont val="Calibri"/>
        <family val="2"/>
      </rPr>
      <t>(1)</t>
    </r>
  </si>
  <si>
    <r>
      <t xml:space="preserve">poplatky za studium dle § 58 zákona 111/81998 Sb. </t>
    </r>
    <r>
      <rPr>
        <sz val="10"/>
        <color indexed="8"/>
        <rFont val="Calibri"/>
        <family val="2"/>
      </rPr>
      <t>(1)</t>
    </r>
  </si>
  <si>
    <r>
      <t xml:space="preserve">ostatní příjmy </t>
    </r>
    <r>
      <rPr>
        <sz val="10"/>
        <color indexed="8"/>
        <rFont val="Calibri"/>
        <family val="2"/>
      </rPr>
      <t>(2)</t>
    </r>
  </si>
  <si>
    <r>
      <t xml:space="preserve">Prostředky z veřejných zdrojů </t>
    </r>
    <r>
      <rPr>
        <b/>
        <sz val="10"/>
        <color indexed="8"/>
        <rFont val="Calibri"/>
        <family val="2"/>
      </rPr>
      <t>běžné</t>
    </r>
  </si>
  <si>
    <r>
      <t xml:space="preserve">Prostředky z veřejných zdrojů </t>
    </r>
    <r>
      <rPr>
        <b/>
        <sz val="10"/>
        <color indexed="8"/>
        <rFont val="Calibri"/>
        <family val="2"/>
      </rPr>
      <t>kapitálové</t>
    </r>
  </si>
  <si>
    <r>
      <t xml:space="preserve">Prostředky z veřejných zdrojů </t>
    </r>
    <r>
      <rPr>
        <b/>
        <sz val="10"/>
        <color indexed="8"/>
        <rFont val="Calibri"/>
        <family val="2"/>
      </rPr>
      <t>celkem</t>
    </r>
  </si>
  <si>
    <t>Použité zdroje celkem</t>
  </si>
  <si>
    <t>g=e-f</t>
  </si>
  <si>
    <t>h=e-f</t>
  </si>
  <si>
    <t>PO 2 - Terciární vzdělávání, výzkum a vývoj</t>
  </si>
  <si>
    <t>2.2 Vysokoškolské vzdělávání</t>
  </si>
  <si>
    <t>2.3 Lidské zdroje ve VaV</t>
  </si>
  <si>
    <t>2.4 Partnerství a sítě</t>
  </si>
  <si>
    <t>PO 1 - Evropská centra excelence</t>
  </si>
  <si>
    <t>1.1 Evropská centra excelence</t>
  </si>
  <si>
    <t>PO 2 - Regionální VaV centra</t>
  </si>
  <si>
    <t>2.1 Regionální VaV centra</t>
  </si>
  <si>
    <t>PO 3 - Komercializace a popularizace VaV</t>
  </si>
  <si>
    <t>PO 4 – Infrastruktura pro výuku na VŠ spojenou s výzkumem</t>
  </si>
  <si>
    <t>4.1 Infrastruktura pro výuku na VŠ spojenou s výzkumem</t>
  </si>
  <si>
    <t>C  e  l  k  e  m</t>
  </si>
  <si>
    <t>Podle potřeby vložit další řádky</t>
  </si>
  <si>
    <t>Vratka nevyčerpaných prostředků</t>
  </si>
  <si>
    <t>Název údaje</t>
  </si>
  <si>
    <t>I. Běžné prostředky</t>
  </si>
  <si>
    <t>II. Kapitálové prostředky</t>
  </si>
  <si>
    <t>III. Celkem</t>
  </si>
  <si>
    <r>
      <t xml:space="preserve">poskytnuto </t>
    </r>
    <r>
      <rPr>
        <sz val="8"/>
        <rFont val="Calibri"/>
        <family val="2"/>
      </rPr>
      <t>(2)</t>
    </r>
  </si>
  <si>
    <t>v tom:</t>
  </si>
  <si>
    <t>získané přes kapitolu MŠMT</t>
  </si>
  <si>
    <t>dotace spojené se vzdělávací činností</t>
  </si>
  <si>
    <t>dotace na VaV</t>
  </si>
  <si>
    <t xml:space="preserve">Název akce </t>
  </si>
  <si>
    <r>
      <t xml:space="preserve">Prostředky z veřejných zdrojů </t>
    </r>
    <r>
      <rPr>
        <b/>
        <sz val="10"/>
        <color indexed="8"/>
        <rFont val="Calibri"/>
        <family val="2"/>
      </rPr>
      <t>celkem</t>
    </r>
    <r>
      <rPr>
        <sz val="10"/>
        <color indexed="8"/>
        <rFont val="Calibri"/>
        <family val="2"/>
      </rPr>
      <t xml:space="preserve"> </t>
    </r>
  </si>
  <si>
    <t xml:space="preserve">poskytnuté </t>
  </si>
  <si>
    <t>j=f+h+i</t>
  </si>
  <si>
    <t>FRIM</t>
  </si>
  <si>
    <t>FPP</t>
  </si>
  <si>
    <t>FÚUP</t>
  </si>
  <si>
    <t>l= f+k</t>
  </si>
  <si>
    <t>C</t>
  </si>
  <si>
    <t>Stipendia pro studenty doktorských studijních programů</t>
  </si>
  <si>
    <t>D</t>
  </si>
  <si>
    <t>Zahraniční studenti a mezinárodní spolupráce</t>
  </si>
  <si>
    <t>F</t>
  </si>
  <si>
    <t>Fond vzdělávací politiky</t>
  </si>
  <si>
    <t>S</t>
  </si>
  <si>
    <t>Sociální stipendia</t>
  </si>
  <si>
    <t>U</t>
  </si>
  <si>
    <t>Ubytovací stipendia</t>
  </si>
  <si>
    <t>I</t>
  </si>
  <si>
    <t>J</t>
  </si>
  <si>
    <t>Dotace na ubytování a stravování</t>
  </si>
  <si>
    <r>
      <t>poskytnuté</t>
    </r>
    <r>
      <rPr>
        <sz val="8"/>
        <color indexed="8"/>
        <rFont val="Calibri"/>
        <family val="2"/>
      </rPr>
      <t xml:space="preserve"> (2)</t>
    </r>
  </si>
  <si>
    <r>
      <t>použité</t>
    </r>
    <r>
      <rPr>
        <sz val="8"/>
        <color indexed="8"/>
        <rFont val="Calibri"/>
        <family val="2"/>
      </rPr>
      <t xml:space="preserve"> (3)</t>
    </r>
  </si>
  <si>
    <t>OON</t>
  </si>
  <si>
    <r>
      <t xml:space="preserve">Prostředky z veřejných zdrojů </t>
    </r>
    <r>
      <rPr>
        <b/>
        <sz val="10"/>
        <color indexed="8"/>
        <rFont val="Calibri"/>
        <family val="2"/>
      </rPr>
      <t xml:space="preserve">běžné </t>
    </r>
    <r>
      <rPr>
        <sz val="8"/>
        <color indexed="8"/>
        <rFont val="Calibri"/>
        <family val="2"/>
      </rPr>
      <t>(1)</t>
    </r>
  </si>
  <si>
    <r>
      <t xml:space="preserve">poskytnuté </t>
    </r>
    <r>
      <rPr>
        <sz val="8"/>
        <color indexed="8"/>
        <rFont val="Calibri"/>
        <family val="2"/>
      </rPr>
      <t>(2)</t>
    </r>
  </si>
  <si>
    <r>
      <rPr>
        <sz val="8"/>
        <rFont val="Calibri"/>
        <family val="2"/>
      </rPr>
      <t>(3)</t>
    </r>
    <r>
      <rPr>
        <sz val="10"/>
        <rFont val="Calibri"/>
        <family val="2"/>
      </rPr>
      <t xml:space="preserve"> Uvedou se prostředky fondu reprodukce majetku VVŠ, případně investičního příspěvku daného roku.  Pokud v hodnotě bude investiční příspěvek obsažen, je třeba tuto skutečnost specifikovat v komentáři.</t>
    </r>
  </si>
  <si>
    <t>Územní rozpočty</t>
  </si>
  <si>
    <t>f*</t>
  </si>
  <si>
    <t>Ostatní kapitoly státního rozpočtu</t>
  </si>
  <si>
    <t>na penzijní připojištění zaměstnance</t>
  </si>
  <si>
    <t>na životní pojištění zaměstnance</t>
  </si>
  <si>
    <t>na úroky z úvěru čl. 2 OR 26/2009</t>
  </si>
  <si>
    <t>nevratná sociální výpomoc</t>
  </si>
  <si>
    <t>na úroky z úvěru čl. 2a OR 26/2009</t>
  </si>
  <si>
    <t>příspěvek na stravování čl. 2 OR 25/2009</t>
  </si>
  <si>
    <t>příspěvek na stravování čl. 3 OR 25/2009</t>
  </si>
  <si>
    <t>ostatní čerpání</t>
  </si>
  <si>
    <r>
      <t xml:space="preserve">Prostředky ze zahraničí </t>
    </r>
    <r>
      <rPr>
        <sz val="10"/>
        <color indexed="8"/>
        <rFont val="Calibri"/>
        <family val="2"/>
      </rPr>
      <t>(získané přímo VVŠ)</t>
    </r>
  </si>
  <si>
    <t>j=f+i</t>
  </si>
  <si>
    <r>
      <t>Vlastní použité</t>
    </r>
    <r>
      <rPr>
        <sz val="8"/>
        <color indexed="8"/>
        <rFont val="Calibri"/>
        <family val="2"/>
      </rPr>
      <t xml:space="preserve"> (3)</t>
    </r>
  </si>
  <si>
    <r>
      <rPr>
        <sz val="8"/>
        <rFont val="Calibri"/>
        <family val="2"/>
      </rPr>
      <t>(4)</t>
    </r>
    <r>
      <rPr>
        <sz val="9"/>
        <rFont val="Calibri"/>
        <family val="2"/>
      </rPr>
      <t xml:space="preserve"> Uvedou se </t>
    </r>
    <r>
      <rPr>
        <sz val="10"/>
        <rFont val="Calibri"/>
        <family val="2"/>
      </rPr>
      <t>prostředky nezařazené v předchozích sloupcích.</t>
    </r>
  </si>
  <si>
    <t>f**</t>
  </si>
  <si>
    <r>
      <t xml:space="preserve">poskytnuté </t>
    </r>
    <r>
      <rPr>
        <sz val="8"/>
        <color indexed="8"/>
        <rFont val="Calibri"/>
        <family val="2"/>
      </rPr>
      <t>(3)</t>
    </r>
  </si>
  <si>
    <r>
      <t xml:space="preserve">použité </t>
    </r>
    <r>
      <rPr>
        <sz val="8"/>
        <color indexed="8"/>
        <rFont val="Calibri"/>
        <family val="2"/>
      </rPr>
      <t>(4)</t>
    </r>
  </si>
  <si>
    <r>
      <t>VaV z národních zdrojů</t>
    </r>
    <r>
      <rPr>
        <sz val="8"/>
        <rFont val="Calibri"/>
        <family val="2"/>
      </rPr>
      <t xml:space="preserve"> (2)</t>
    </r>
  </si>
  <si>
    <r>
      <t xml:space="preserve">Počet pracovníků </t>
    </r>
    <r>
      <rPr>
        <sz val="8"/>
        <rFont val="Calibri"/>
        <family val="2"/>
      </rPr>
      <t>(3)</t>
    </r>
  </si>
  <si>
    <r>
      <t xml:space="preserve">akademičtí pracovníci </t>
    </r>
    <r>
      <rPr>
        <sz val="8"/>
        <rFont val="Calibri"/>
        <family val="2"/>
      </rPr>
      <t>(4)</t>
    </r>
  </si>
  <si>
    <r>
      <t xml:space="preserve">vědečtí pracovníci </t>
    </r>
    <r>
      <rPr>
        <sz val="8"/>
        <rFont val="Calibri"/>
        <family val="2"/>
      </rPr>
      <t>(5)</t>
    </r>
  </si>
  <si>
    <r>
      <t xml:space="preserve">ostatní </t>
    </r>
    <r>
      <rPr>
        <sz val="8"/>
        <rFont val="Calibri"/>
        <family val="2"/>
      </rPr>
      <t>(6)</t>
    </r>
  </si>
  <si>
    <r>
      <rPr>
        <sz val="8"/>
        <color indexed="8"/>
        <rFont val="Calibri"/>
        <family val="2"/>
      </rPr>
      <t>(5)</t>
    </r>
    <r>
      <rPr>
        <sz val="10"/>
        <color indexed="8"/>
        <rFont val="Calibri"/>
        <family val="2"/>
      </rPr>
      <t xml:space="preserve"> Jedná se o vědecké pracovníky, kteří v rámci svého úvazku na vysoké škole pouze vědecky pracují. Pedagogické činnosti se nevěnují vůbec.</t>
    </r>
  </si>
  <si>
    <r>
      <t xml:space="preserve">  C  e  l  k  e  m</t>
    </r>
    <r>
      <rPr>
        <sz val="11"/>
        <rFont val="Calibri"/>
        <family val="2"/>
      </rPr>
      <t xml:space="preserve"> </t>
    </r>
    <r>
      <rPr>
        <sz val="8"/>
        <rFont val="Calibri"/>
        <family val="2"/>
      </rPr>
      <t xml:space="preserve"> (5)</t>
    </r>
  </si>
  <si>
    <t>Tabulka 1   Rozvaha (bilance)</t>
  </si>
  <si>
    <t>Tabulka 7   Příjmy z poplatků a úhrad za další činnosti poskytované veřejnou vysokou školou</t>
  </si>
  <si>
    <t>Tabulka 10.a   Neinvestiční náklady a výnosy - oblast stravování</t>
  </si>
  <si>
    <t>Tabulka 10.b   Neinvestiční náklady a výnosy - oblast ubytování</t>
  </si>
  <si>
    <r>
      <rPr>
        <sz val="8"/>
        <rFont val="Calibri"/>
        <family val="2"/>
      </rPr>
      <t xml:space="preserve">(5)  </t>
    </r>
    <r>
      <rPr>
        <sz val="10"/>
        <rFont val="Calibri"/>
        <family val="2"/>
      </rPr>
      <t>Součtová hodnota této tabulky se musí rovnat údaji uvedeném v tabulce 5, ř.10.</t>
    </r>
  </si>
  <si>
    <r>
      <rPr>
        <sz val="8"/>
        <color indexed="8"/>
        <rFont val="Calibri"/>
        <family val="2"/>
      </rPr>
      <t>(1)</t>
    </r>
    <r>
      <rPr>
        <sz val="10"/>
        <color indexed="8"/>
        <rFont val="Calibri"/>
        <family val="2"/>
      </rPr>
      <t xml:space="preserve"> Součtové údaje řádků označených tmavě šedou barvou  se musí shodovat s údaji uvedenými v tabulce 5. Součtový údaj za MŠMT </t>
    </r>
    <r>
      <rPr>
        <u val="single"/>
        <sz val="10"/>
        <color indexed="8"/>
        <rFont val="Calibri"/>
        <family val="2"/>
      </rPr>
      <t>v částech označených VaV</t>
    </r>
    <r>
      <rPr>
        <sz val="10"/>
        <color indexed="8"/>
        <rFont val="Calibri"/>
        <family val="2"/>
      </rPr>
      <t xml:space="preserve"> = Tab. 5, ř.6; za dotace ostatních kapitol státního rozpočtu = Tab. 5, ř.16; za územní rozpočty = Tab. 5, ř.23. Součtový údaj za MŠMT</t>
    </r>
    <r>
      <rPr>
        <u val="single"/>
        <sz val="10"/>
        <color indexed="8"/>
        <rFont val="Calibri"/>
        <family val="2"/>
      </rPr>
      <t xml:space="preserve"> v částech neoznačených VaV</t>
    </r>
    <r>
      <rPr>
        <sz val="10"/>
        <color indexed="8"/>
        <rFont val="Calibri"/>
        <family val="2"/>
      </rPr>
      <t xml:space="preserve"> = Tab. 5, ř.5; za dotace ostatních kapitol státního rozpočtu = Tab. 5, ř.15; za územní rozpočty = Tab. 5, ř.22.
Tabulka je tříděna podle poskytovatele, dále podle operačního programu, prioritní osy, oblasti podpory (nejpodrobnější údaj bude na úrovni oblasti podpory, není třeba vyplňovat tabulku na úroveň projektů). VŠ uvede ty programy, ve kterých získává finanční prostředky (tzn. včetně IPN). Za každého poskytovatele VŠ vždy uvede součtový údaj. </t>
    </r>
  </si>
  <si>
    <r>
      <t xml:space="preserve">účet / součet </t>
    </r>
    <r>
      <rPr>
        <sz val="8"/>
        <rFont val="Calibri"/>
        <family val="2"/>
      </rPr>
      <t>(2)</t>
    </r>
  </si>
  <si>
    <r>
      <t>řádek</t>
    </r>
    <r>
      <rPr>
        <sz val="9"/>
        <rFont val="Calibri"/>
        <family val="2"/>
      </rPr>
      <t xml:space="preserve"> </t>
    </r>
    <r>
      <rPr>
        <sz val="8"/>
        <rFont val="Calibri"/>
        <family val="2"/>
      </rPr>
      <t>(3)</t>
    </r>
  </si>
  <si>
    <t xml:space="preserve">       dotace spojené s programy reprodukce majetku</t>
  </si>
  <si>
    <t xml:space="preserve">       příspěvek</t>
  </si>
  <si>
    <t xml:space="preserve">       ostatní dotace</t>
  </si>
  <si>
    <r>
      <t xml:space="preserve"> v tom: </t>
    </r>
    <r>
      <rPr>
        <b/>
        <sz val="10"/>
        <rFont val="Calibri"/>
        <family val="2"/>
      </rPr>
      <t xml:space="preserve">1. prostředky plynoucí přes (z) veřejné rozpočty ČR   </t>
    </r>
    <r>
      <rPr>
        <b/>
        <sz val="8"/>
        <rFont val="Calibri"/>
        <family val="2"/>
      </rPr>
      <t>(ř.3+ř.13+ř.20)</t>
    </r>
  </si>
  <si>
    <r>
      <t xml:space="preserve">v tom: </t>
    </r>
    <r>
      <rPr>
        <b/>
        <sz val="10"/>
        <rFont val="Calibri"/>
        <family val="2"/>
      </rPr>
      <t xml:space="preserve">2. veřejné prostředky ze zahraničí </t>
    </r>
    <r>
      <rPr>
        <sz val="10"/>
        <rFont val="Calibri"/>
        <family val="2"/>
      </rPr>
      <t xml:space="preserve">(získané přímo VVŠ)  </t>
    </r>
    <r>
      <rPr>
        <sz val="8"/>
        <rFont val="Calibri"/>
        <family val="2"/>
      </rPr>
      <t>(ř.28+ř.29)</t>
    </r>
  </si>
  <si>
    <r>
      <t xml:space="preserve">SOUHRN 1 </t>
    </r>
    <r>
      <rPr>
        <sz val="8"/>
        <rFont val="Calibri"/>
        <family val="2"/>
      </rPr>
      <t>(4)  (ř.31+ř.36)</t>
    </r>
  </si>
  <si>
    <t>j=e-f</t>
  </si>
  <si>
    <r>
      <t>Ostatní použité neveřejné zdroje celkem</t>
    </r>
    <r>
      <rPr>
        <sz val="8"/>
        <color indexed="8"/>
        <rFont val="Calibri"/>
        <family val="2"/>
      </rPr>
      <t xml:space="preserve"> (4)</t>
    </r>
  </si>
  <si>
    <r>
      <rPr>
        <sz val="8"/>
        <color indexed="8"/>
        <rFont val="Calibri"/>
        <family val="2"/>
      </rPr>
      <t>(3)</t>
    </r>
    <r>
      <rPr>
        <sz val="10"/>
        <color indexed="8"/>
        <rFont val="Calibri"/>
        <family val="2"/>
      </rPr>
      <t xml:space="preserve"> Použito: jedná se o finanční prostředky, které VŠ v daném kalendářním roce použila na účel v souladu s rozhodnutím (sloupec b, d, f). Pokud by škola používala veřejné prostředky institucionálního charakteru (např. příspěvek) k dofinancování programů/aktivit uvedených v dalších řádcích této tabulky nebo projektů zde neuvedených, takové použití pro jiný účel financovaný z veřejných zdrojů je nutné specifikovat v komentáři.</t>
    </r>
  </si>
  <si>
    <t>d=a+b+c</t>
  </si>
  <si>
    <r>
      <t xml:space="preserve">od zaměst-  nanců </t>
    </r>
    <r>
      <rPr>
        <sz val="8"/>
        <rFont val="Calibri"/>
        <family val="2"/>
      </rPr>
      <t>(2)</t>
    </r>
  </si>
  <si>
    <r>
      <t xml:space="preserve">ostatní </t>
    </r>
    <r>
      <rPr>
        <sz val="8"/>
        <rFont val="Calibri"/>
        <family val="2"/>
      </rPr>
      <t>(3)</t>
    </r>
  </si>
  <si>
    <r>
      <rPr>
        <sz val="8"/>
        <rFont val="Calibri"/>
        <family val="2"/>
      </rPr>
      <t>(1)</t>
    </r>
    <r>
      <rPr>
        <sz val="10"/>
        <rFont val="Calibri"/>
        <family val="2"/>
      </rPr>
      <t xml:space="preserve"> Jedná se o poplatky definované v odst. 3 a 4 - § 58 zákona č. 111/1998 Sb.</t>
    </r>
  </si>
  <si>
    <t>(4) Jedná se o činnosti související se studiem jiné než podle § 58 zák.111/1998 Sb.</t>
  </si>
  <si>
    <t xml:space="preserve">          Příspěvek</t>
  </si>
  <si>
    <t xml:space="preserve">          Dotace</t>
  </si>
  <si>
    <t xml:space="preserve">     Institucionální podpora (IP)</t>
  </si>
  <si>
    <t>Tabulka 6  Přehled vybraných výnosů</t>
  </si>
  <si>
    <t>Výnosy za rok (1)</t>
  </si>
  <si>
    <r>
      <rPr>
        <sz val="8"/>
        <color indexed="8"/>
        <rFont val="Calibri"/>
        <family val="2"/>
      </rPr>
      <t>(6)</t>
    </r>
    <r>
      <rPr>
        <sz val="10"/>
        <color indexed="8"/>
        <rFont val="Calibri"/>
        <family val="2"/>
      </rPr>
      <t xml:space="preserve"> Do řádku "</t>
    </r>
    <r>
      <rPr>
        <b/>
        <sz val="10"/>
        <color indexed="8"/>
        <rFont val="Calibri"/>
        <family val="2"/>
      </rPr>
      <t>Tržby za vlastní služby</t>
    </r>
    <r>
      <rPr>
        <sz val="10"/>
        <color indexed="8"/>
        <rFont val="Calibri"/>
        <family val="2"/>
      </rPr>
      <t>" se doplní výnosy z hlavní a doplňkové činnosti uvedené ve výkazu zisku a ztráty na syntetickém účtu 602 "Tržby z prodeje služeb" bez zahrnutí výnosů z pronájmu. Současně v případě, že vysoká škola účtuje výnosy z pronájmu i na jiných syntetických účtech než na účtu 602 Tržby z prodeje služeb uvede tuto informaci do komentáře v textu výroční zprávy VŠ k tabulce č. 6.</t>
    </r>
  </si>
  <si>
    <r>
      <rPr>
        <sz val="8"/>
        <color indexed="8"/>
        <rFont val="Calibri"/>
        <family val="2"/>
      </rPr>
      <t>(7)</t>
    </r>
    <r>
      <rPr>
        <sz val="10"/>
        <color indexed="8"/>
        <rFont val="Calibri"/>
        <family val="2"/>
      </rPr>
      <t xml:space="preserve"> Do řádku</t>
    </r>
    <r>
      <rPr>
        <b/>
        <sz val="10"/>
        <color indexed="8"/>
        <rFont val="Calibri"/>
        <family val="2"/>
      </rPr>
      <t xml:space="preserve"> "Prostory" </t>
    </r>
    <r>
      <rPr>
        <sz val="10"/>
        <color indexed="8"/>
        <rFont val="Calibri"/>
        <family val="2"/>
      </rPr>
      <t>se doplní výnosy z nájmů, pokud se nejedná o celé budovy, stavby nebo haly.</t>
    </r>
  </si>
  <si>
    <r>
      <rPr>
        <sz val="8"/>
        <rFont val="Calibri"/>
        <family val="2"/>
      </rPr>
      <t>(1)</t>
    </r>
    <r>
      <rPr>
        <sz val="10"/>
        <rFont val="Calibri"/>
        <family val="2"/>
      </rPr>
      <t xml:space="preserve"> Údaje budou vyplněny v souladu s účetní evidencí vysoké školy.</t>
    </r>
  </si>
  <si>
    <t xml:space="preserve">     Ministerstvo zemědělství</t>
  </si>
  <si>
    <t xml:space="preserve">          Ministerstvo zemědělství</t>
  </si>
  <si>
    <r>
      <rPr>
        <sz val="8"/>
        <color indexed="8"/>
        <rFont val="Calibri"/>
        <family val="2"/>
      </rPr>
      <t>(3)</t>
    </r>
    <r>
      <rPr>
        <sz val="10"/>
        <color indexed="8"/>
        <rFont val="Calibri"/>
        <family val="2"/>
      </rPr>
      <t xml:space="preserve"> Počet pracovníků = průměrný počet zaměstnanců přepočtený na plný úvazek (full-time equivalent). Zahrnuje počty zaměstnanců v jednotlivých kategoriích za celý sledovaný rok přepočtené na zaměstnance s plným pracovním úvazkem.  Počet pracovníků ve sl.1 je odvozený od mzdových prostředků hrazených z kapitoly 333-MŠMT; ve sl. 4 je odvozený od mzdových prostředků hrazených z ostatních zdrojů rozpočtu VŠ.</t>
    </r>
  </si>
  <si>
    <t>Dům zahraniční spolupráce</t>
  </si>
  <si>
    <r>
      <t xml:space="preserve">         </t>
    </r>
    <r>
      <rPr>
        <i/>
        <sz val="10"/>
        <color indexed="8"/>
        <rFont val="Calibri"/>
        <family val="2"/>
      </rPr>
      <t>v tom: Rámcové programy</t>
    </r>
  </si>
  <si>
    <t xml:space="preserve">                      Mobilita výzkumných pracovníků  </t>
  </si>
  <si>
    <t xml:space="preserve">                                EUPRO II (LE)</t>
  </si>
  <si>
    <t xml:space="preserve">                                INGO  II (LG)                                  </t>
  </si>
  <si>
    <t xml:space="preserve">                                NÁVRAT (LK)                               </t>
  </si>
  <si>
    <t xml:space="preserve">                     v tom: COST(LD)</t>
  </si>
  <si>
    <t xml:space="preserve">     Ministerstva</t>
  </si>
  <si>
    <t>3.4  Podpora infrastruktury pro výuku spojenou s VaV</t>
  </si>
  <si>
    <t>VaV (2)</t>
  </si>
  <si>
    <t>MPSV</t>
  </si>
  <si>
    <r>
      <rPr>
        <sz val="8"/>
        <color indexed="8"/>
        <rFont val="Calibri"/>
        <family val="2"/>
      </rPr>
      <t>(5)</t>
    </r>
    <r>
      <rPr>
        <sz val="10"/>
        <color indexed="8"/>
        <rFont val="Calibri"/>
        <family val="2"/>
      </rPr>
      <t xml:space="preserve"> Z celkových prostředků poskytnutých i použitých k financování projektů v dané kategorii se uvede procentuální podíl zdrojů pocházejících mimo veřejné rozpočty ČR - z EU; </t>
    </r>
  </si>
  <si>
    <r>
      <rPr>
        <sz val="8"/>
        <color indexed="8"/>
        <rFont val="Calibri"/>
        <family val="2"/>
      </rPr>
      <t>(6)</t>
    </r>
    <r>
      <rPr>
        <sz val="10"/>
        <color indexed="8"/>
        <rFont val="Calibri"/>
        <family val="2"/>
      </rPr>
      <t xml:space="preserve"> Uvedou se prostředky, které byly převedeny k řešení projektů/aktivit ostatním spoluřešitelům externím -mimo UK.</t>
    </r>
  </si>
  <si>
    <r>
      <rPr>
        <sz val="8"/>
        <color indexed="8"/>
        <rFont val="Calibri"/>
        <family val="2"/>
      </rPr>
      <t>(5)</t>
    </r>
    <r>
      <rPr>
        <sz val="10"/>
        <color indexed="8"/>
        <rFont val="Calibri"/>
        <family val="2"/>
      </rPr>
      <t xml:space="preserve"> Uvedou se prostředky, které byly převedeny k řešení projektů/aktivit ostatním spoluřešitelům externím mimo UK.</t>
    </r>
  </si>
  <si>
    <t xml:space="preserve">Identifikační číslo EDS </t>
  </si>
  <si>
    <t>PO 2 - Podpora vstupu na trh práce</t>
  </si>
  <si>
    <t>Tabulka 9  Stipendia</t>
  </si>
  <si>
    <t>Tabulka 5.a   Financování vzdělávací a vědecké, výzkumné, vývojové a inovační, umělecké a další tvůrčí činnosti</t>
  </si>
  <si>
    <t>Tabulka 5.b   Financování výzkumu a vývoje</t>
  </si>
  <si>
    <t>Tabulka 5.c  Financování programů reprodukce majetku</t>
  </si>
  <si>
    <t>Tabulka 5.d   Financování programů strukturálních fondů</t>
  </si>
  <si>
    <t>vystavení opisu dokladu o studiu</t>
  </si>
  <si>
    <t>připojení soukromého zařízení k počítačové síti univerzity a služby s tím související</t>
  </si>
  <si>
    <t>vystavení duplikátu pro přístup do počítačových sítí (např. vstupní počítačové heslo) a duplikátu prostředku pro vstup do objektu (např. čipová karta) tam, kde nelze využívat průkaz studenta</t>
  </si>
  <si>
    <t>vystavení opisu dokladu vyhotoveného z archiválií</t>
  </si>
  <si>
    <t>(5) V přehledu nejsou z logiky věci uvedeny úhrady za tisk a kopírování, za rešeršní a obdobné služby v knihovnách a za úkony spojené s překročením knihovního řádu. Tyto úhrady jsou vybírány pouze na základě kalkulace (viz Opatření rektora č. 53/2015). Dále z logiky věci nejsou uvedeny poplatky za ISIC, poplatky za duplikáty zaměstnaneckých průkazů, poplatky za ITIC, ALIVE apod.</t>
  </si>
  <si>
    <t>osobní náklady</t>
  </si>
  <si>
    <t>udržení nebo zlepšení zdravotního stavu zaměstnanců</t>
  </si>
  <si>
    <t>příspěvek na částečné krytí úplaty za předškolní vzdělávání v MŠ</t>
  </si>
  <si>
    <t>ped. prac. VVI</t>
  </si>
  <si>
    <t>ak. prac.</t>
  </si>
  <si>
    <t>věd. prac.</t>
  </si>
  <si>
    <t>tis. Kč</t>
  </si>
  <si>
    <r>
      <rPr>
        <sz val="8"/>
        <rFont val="Calibri"/>
        <family val="2"/>
      </rPr>
      <t>(3)</t>
    </r>
    <r>
      <rPr>
        <sz val="10"/>
        <rFont val="Calibri"/>
        <family val="2"/>
      </rPr>
      <t xml:space="preserve"> Jedná se o veřejné prostředky na financování projektů strukturálních fondů, zahrnuje všechny veřejné prostředky (jak evropskou, tak českou část spolufinancování).</t>
    </r>
  </si>
  <si>
    <r>
      <rPr>
        <sz val="8"/>
        <rFont val="Calibri"/>
        <family val="2"/>
      </rPr>
      <t xml:space="preserve">(4) </t>
    </r>
    <r>
      <rPr>
        <sz val="10"/>
        <rFont val="Calibri"/>
        <family val="2"/>
      </rPr>
      <t>Část tabulky Souhrn 1 a Souhrn 2 slouží k třídění údajů uvedených v předchozích řádcích tabulky 5.</t>
    </r>
  </si>
  <si>
    <t>ostatní:</t>
  </si>
  <si>
    <t xml:space="preserve">     Ministerstvo práce a sociálních věcí</t>
  </si>
  <si>
    <t xml:space="preserve">     Ministerstvo financí</t>
  </si>
  <si>
    <t xml:space="preserve">    Obce a městské části</t>
  </si>
  <si>
    <t xml:space="preserve">     Kraje a MHMP</t>
  </si>
  <si>
    <t xml:space="preserve">     Evropská unie mimo evropské fondy</t>
  </si>
  <si>
    <t xml:space="preserve">     Zahraničí ostatní mimo EU</t>
  </si>
  <si>
    <t xml:space="preserve">                     Visegradská skupina + Japonsko - rozvoj spolupráce</t>
  </si>
  <si>
    <t xml:space="preserve">                               ERC (LL)</t>
  </si>
  <si>
    <t xml:space="preserve">                              Národní program udržitelnosti (LO)</t>
  </si>
  <si>
    <t xml:space="preserve">                              Informace - základ výzkumu (LR)</t>
  </si>
  <si>
    <t xml:space="preserve">          Ministerstvo práce a sociálních věcí</t>
  </si>
  <si>
    <t xml:space="preserve">          Ministerstvo financí</t>
  </si>
  <si>
    <t xml:space="preserve">     Grantové agentury</t>
  </si>
  <si>
    <t xml:space="preserve">          GAČR</t>
  </si>
  <si>
    <t xml:space="preserve">          TAČR</t>
  </si>
  <si>
    <t xml:space="preserve">          AZV - MZ</t>
  </si>
  <si>
    <t>Evropská unie mimo evropské fondy</t>
  </si>
  <si>
    <t>Zahraničí ostatní mimo EU</t>
  </si>
  <si>
    <r>
      <t>z toho (6) zajištěno spoluřešit.</t>
    </r>
    <r>
      <rPr>
        <sz val="8"/>
        <color indexed="8"/>
        <rFont val="Calibri"/>
        <family val="2"/>
      </rPr>
      <t xml:space="preserve"> </t>
    </r>
  </si>
  <si>
    <t>OP LZZ</t>
  </si>
  <si>
    <t xml:space="preserve">     OP PK -Operační program Praha konkurenceschopnost</t>
  </si>
  <si>
    <t>PO 3 - Inovace a podnikání</t>
  </si>
  <si>
    <t>3.1 Rozvoj inovačního prostředí a partnerství mezi základnou VaV a praxí</t>
  </si>
  <si>
    <r>
      <rPr>
        <sz val="8"/>
        <color indexed="8"/>
        <rFont val="Calibri"/>
        <family val="2"/>
      </rPr>
      <t>(3)</t>
    </r>
    <r>
      <rPr>
        <sz val="10"/>
        <color indexed="8"/>
        <rFont val="Calibri"/>
        <family val="2"/>
      </rPr>
      <t xml:space="preserve"> Uvedou se prostředky, které byly vysoké škole poskytnuty v daném roce na základě Rozhodnutí o poskytnutí dotace na přípravu a realizaci všech projektů uvedeného operačního programu a prioritní osy. </t>
    </r>
  </si>
  <si>
    <r>
      <rPr>
        <sz val="8"/>
        <color indexed="8"/>
        <rFont val="Calibri"/>
        <family val="2"/>
      </rPr>
      <t>(4)</t>
    </r>
    <r>
      <rPr>
        <sz val="10"/>
        <color indexed="8"/>
        <rFont val="Calibri"/>
        <family val="2"/>
      </rPr>
      <t xml:space="preserve"> Uvedou se prostředky použité v daném roce na přípravu a realizaci projektů v souladu s Rozhodnutím.</t>
    </r>
  </si>
  <si>
    <t>z toho (1)</t>
  </si>
  <si>
    <t>Příspěvek / dotace MŠMT
(včetně GAUK, SVV, PRVOUK, UNCE)</t>
  </si>
  <si>
    <t>Příspěvek</t>
  </si>
  <si>
    <t>GAUK</t>
  </si>
  <si>
    <t>SVV</t>
  </si>
  <si>
    <t>PRVOUK</t>
  </si>
  <si>
    <t>UNCE</t>
  </si>
  <si>
    <t>Jiná dotace</t>
  </si>
  <si>
    <t>Projekty mimo EU</t>
  </si>
  <si>
    <t>Katolická teologická fakulta</t>
  </si>
  <si>
    <t>Evangelická teologická fakulta</t>
  </si>
  <si>
    <t>Husitská teologická fakulta</t>
  </si>
  <si>
    <t>Právnická fakulta</t>
  </si>
  <si>
    <t>1. lékařská fakulta</t>
  </si>
  <si>
    <t>2. lékařská fakulta</t>
  </si>
  <si>
    <t>3. lékařská fakulta</t>
  </si>
  <si>
    <t>Lékařská fakulta v Plzni</t>
  </si>
  <si>
    <t>Lékařská fakulta v Hradci Králové</t>
  </si>
  <si>
    <t>Farmaceutická fakulta</t>
  </si>
  <si>
    <t>Filozofická fakulta</t>
  </si>
  <si>
    <t>Přírodovědecká fakulta</t>
  </si>
  <si>
    <t>Matematicko-fyzikální fakulta</t>
  </si>
  <si>
    <t>Pedagogická fakulta</t>
  </si>
  <si>
    <t>Fakulta sociálních věd</t>
  </si>
  <si>
    <t>Fakulta tělesné výchovy a sportu</t>
  </si>
  <si>
    <t>Fakulta humanitních studií</t>
  </si>
  <si>
    <t>CERGE</t>
  </si>
  <si>
    <t>Ústav jazykové a odborné přípravy</t>
  </si>
  <si>
    <t>Rektorát Univerzity Karlovy</t>
  </si>
  <si>
    <t>Správa budov a zařízení</t>
  </si>
  <si>
    <t>Koleje a menzy</t>
  </si>
  <si>
    <t>Arcibiskupský seminář</t>
  </si>
  <si>
    <t>Univerzita Karlova celkem</t>
  </si>
  <si>
    <t>31 ÚJOP Mariánské Lázně</t>
  </si>
  <si>
    <t>43 KaM Jednota vč. snídárny Petrská</t>
  </si>
  <si>
    <t>43 KaM Arnošta z Pardubic</t>
  </si>
  <si>
    <t xml:space="preserve">43 KaM Právnická </t>
  </si>
  <si>
    <t>43 KaM Albertov</t>
  </si>
  <si>
    <t>43 KaM Budeč</t>
  </si>
  <si>
    <t>43 KaM snídárna Na Větrníku</t>
  </si>
  <si>
    <t>43 KaM snídárna Hvězda</t>
  </si>
  <si>
    <t>43 KaM Sport</t>
  </si>
  <si>
    <t>43 KaM Kajetánka vč. sníd.Komenského</t>
  </si>
  <si>
    <t>43 KaM snídárna Otava</t>
  </si>
  <si>
    <t>43 KaM Hostivař</t>
  </si>
  <si>
    <t>43 KaM Šafránkův pavilon</t>
  </si>
  <si>
    <t>43 KaM Na Kotli</t>
  </si>
  <si>
    <t>45 Arcibiskupský seminář</t>
  </si>
  <si>
    <r>
      <rPr>
        <sz val="8"/>
        <rFont val="Calibri"/>
        <family val="2"/>
      </rPr>
      <t>(1)</t>
    </r>
    <r>
      <rPr>
        <sz val="10"/>
        <rFont val="Calibri"/>
        <family val="2"/>
      </rPr>
      <t xml:space="preserve"> V případě potřeby rozšířit počet řádků.</t>
    </r>
  </si>
  <si>
    <r>
      <rPr>
        <sz val="8"/>
        <rFont val="Calibri"/>
        <family val="2"/>
      </rPr>
      <t>(2)</t>
    </r>
    <r>
      <rPr>
        <sz val="10"/>
        <rFont val="Calibri"/>
        <family val="2"/>
      </rPr>
      <t xml:space="preserve"> V případě, že výnosy od zaměstnnanců škola vede v doplňkové činnosti, zahrne tyto prostředky do sl. "j"a výši těchto výnosů konkrétně uvede v komentáři</t>
    </r>
  </si>
  <si>
    <r>
      <rPr>
        <sz val="8"/>
        <rFont val="Calibri"/>
        <family val="2"/>
      </rPr>
      <t>(3)</t>
    </r>
    <r>
      <rPr>
        <sz val="10"/>
        <rFont val="Calibri"/>
        <family val="2"/>
      </rPr>
      <t xml:space="preserve"> V případě získání prostředků na činnost v oblasti stravování z jiných veřejných zdrojů než prostředků kap. 333, VŠ uvede tuto skutečnost do sl "f" a pod tabulkou stručně upřesní, o co se jedná.</t>
    </r>
  </si>
  <si>
    <r>
      <t xml:space="preserve">Koleje a ostatní ubytovací zařízení provozované VVŠ </t>
    </r>
    <r>
      <rPr>
        <sz val="8"/>
        <rFont val="Calibri"/>
        <family val="2"/>
      </rPr>
      <t>(1)</t>
    </r>
  </si>
  <si>
    <t>03 HTF Roháčova</t>
  </si>
  <si>
    <t>16 FTVS kolej + hostel</t>
  </si>
  <si>
    <t>31 ÚJOP Vyšehrad</t>
  </si>
  <si>
    <t>31 ÚJOP Dobruška</t>
  </si>
  <si>
    <t>31 ÚJOP Poděbrady</t>
  </si>
  <si>
    <t>43 KaM k. Jednota</t>
  </si>
  <si>
    <t>43 KaM k. Arnošta z Pardubic</t>
  </si>
  <si>
    <t>43 KaM k. Budeč</t>
  </si>
  <si>
    <t>43 KaM k. Švehlova</t>
  </si>
  <si>
    <t>43 KaM k. Větrník</t>
  </si>
  <si>
    <t>43 KaM k. Hvězda</t>
  </si>
  <si>
    <t>43 KaM k. Kajetánka</t>
  </si>
  <si>
    <t>43 KaM k. Komenského</t>
  </si>
  <si>
    <t>43 KaM k. Nová</t>
  </si>
  <si>
    <t>43 KaM k. 17. listopadu</t>
  </si>
  <si>
    <t>43 KaM k. Jižní město</t>
  </si>
  <si>
    <t>43 KaM k. Hostivař</t>
  </si>
  <si>
    <t>43 KaM k. Bolevecká</t>
  </si>
  <si>
    <t>43 KaM k. Heyrovského</t>
  </si>
  <si>
    <t>43 KaM k. Šafránkův Pavilon</t>
  </si>
  <si>
    <t>43 KaM k. Na kotli</t>
  </si>
  <si>
    <t>43 KaM k. Palachova</t>
  </si>
  <si>
    <r>
      <rPr>
        <sz val="8"/>
        <rFont val="Calibri"/>
        <family val="2"/>
      </rPr>
      <t>(3)</t>
    </r>
    <r>
      <rPr>
        <sz val="10"/>
        <rFont val="Calibri"/>
        <family val="2"/>
      </rPr>
      <t xml:space="preserve"> V případě získání prostředků na činnost v oblasti ubytování z jiných veřejných zdrojů než prostředků kap. 333, VŠ uvede tuto skutečnost do sl "g" a pod tabulkou stručně upřesní, o co se jedná.</t>
    </r>
  </si>
  <si>
    <t>43 KaM Troja</t>
  </si>
  <si>
    <t>2015/2014</t>
  </si>
  <si>
    <t>Vyplaceno</t>
  </si>
  <si>
    <t>% změna</t>
  </si>
  <si>
    <t>dle písm.C</t>
  </si>
  <si>
    <t>MŠMTvč.GAUK,atd.</t>
  </si>
  <si>
    <t>stipendijní fond VŚ</t>
  </si>
  <si>
    <t xml:space="preserve">     Podpora de minimis: ostatní*</t>
  </si>
  <si>
    <t>* dle registru</t>
  </si>
  <si>
    <t>OP PS</t>
  </si>
  <si>
    <t>EHP a NF</t>
  </si>
  <si>
    <t>CZ06</t>
  </si>
  <si>
    <t>PO 16 Zachování a revitalizace kulturního dědictví</t>
  </si>
  <si>
    <t>3.2 Podpora nabídky dalšího vzdělávání</t>
  </si>
  <si>
    <t>Studijní programy a s nimi spojená tvůrčí činnost</t>
  </si>
  <si>
    <t>Prostředky ze zahraničí (získané přímo VVŠ)</t>
  </si>
  <si>
    <r>
      <t xml:space="preserve">Tabulka 10   Neinvestiční náklady a výnosy - Koleje a menzy </t>
    </r>
    <r>
      <rPr>
        <sz val="16"/>
        <rFont val="Calibri"/>
        <family val="2"/>
      </rPr>
      <t>(KaM)</t>
    </r>
  </si>
  <si>
    <r>
      <rPr>
        <sz val="8"/>
        <color indexed="8"/>
        <rFont val="Calibri"/>
        <family val="2"/>
      </rPr>
      <t>(2)</t>
    </r>
    <r>
      <rPr>
        <sz val="10"/>
        <color indexed="8"/>
        <rFont val="Calibri"/>
        <family val="2"/>
      </rPr>
      <t xml:space="preserve"> Poskytnuto: jedná se o fin.prostředky, které byly vysoké škole poskytnuty v daném kalendářním roce jako podpora VaV podle zákona 130/2002 Sb. Uvádí se ve shodě s objemem finančních prostředků uvedených v rozhodnutí (sl. a, c, e).</t>
    </r>
  </si>
  <si>
    <r>
      <rPr>
        <sz val="8"/>
        <color indexed="8"/>
        <rFont val="Calibri"/>
        <family val="2"/>
      </rPr>
      <t>(4)</t>
    </r>
    <r>
      <rPr>
        <sz val="10"/>
        <color indexed="8"/>
        <rFont val="Calibri"/>
        <family val="2"/>
      </rPr>
      <t xml:space="preserve"> Z celkových veřejných prostředků poskytnutých i použitých k financování projektů v dané kategorii se uvede procentuální podíl zdrojů pocházejících mimo veřejné rozpočty ČR - z veřejných rozpočtu EU nebo jiných zahr.veřejných zdrojů.</t>
    </r>
  </si>
  <si>
    <t>Poznámky:</t>
  </si>
  <si>
    <r>
      <t>z toho zdroje EU v %</t>
    </r>
    <r>
      <rPr>
        <sz val="8"/>
        <color indexed="8"/>
        <rFont val="Calibri"/>
        <family val="2"/>
      </rPr>
      <t xml:space="preserve"> </t>
    </r>
    <r>
      <rPr>
        <sz val="10"/>
        <color indexed="8"/>
        <rFont val="Calibri"/>
        <family val="2"/>
      </rPr>
      <t>(5)</t>
    </r>
  </si>
  <si>
    <t>Nevyčerp. z poskyt.veř. pr. v roce (7)</t>
  </si>
  <si>
    <t>Vratka nevyčerp. prostř. (8)</t>
  </si>
  <si>
    <t>Ostatní použ.nev. zdr. celk. (9)</t>
  </si>
  <si>
    <r>
      <rPr>
        <sz val="8"/>
        <color indexed="8"/>
        <rFont val="Calibri"/>
        <family val="2"/>
      </rPr>
      <t>(4)</t>
    </r>
    <r>
      <rPr>
        <sz val="10"/>
        <color indexed="8"/>
        <rFont val="Calibri"/>
        <family val="2"/>
      </rPr>
      <t xml:space="preserve"> Jedná se o pracovníky VŠ, kteří jsou vnitřním předpisem VŠ zařazeni mezi akademické pracovníky. Zároveň platí, že se v rámci svého úvazku věnují pedagogické nebo vědecké činnosti; není možné mezi akademické pracovníky zařadit vědecké pracovníky, kteří na VŠ pouze vědecky pracují a nevyučují. Vědečtí, výzkumní a vývojoví pracovníci podílející se na pedag.činnosti budou započteni do vyznačených kategorií akad.pracovníků.
Pokud VŠ v rámci svých vnitřních předpisů eviduje i jiné kategorie akademických pracovníků, doplní řádek "ostatní" a v komentáři blíže vysvětlí, o jaké pracovníky se jedná. Výčet v jednotlivých kategoriách (řádcích) akademických pracovníků se nesmí překrývat, celkový součet musí odpovídat skutečným přepočteným "full-time" akademickým pracovníkům. Celkový součet za kategorii akademických pracovníků a vědeckých pracovníků musí souhlasit s údajem vykázaným ve výroční zprávě o činnosti v tabulce 7.1.</t>
    </r>
  </si>
  <si>
    <r>
      <rPr>
        <sz val="8"/>
        <color indexed="8"/>
        <rFont val="Calibri"/>
        <family val="2"/>
      </rPr>
      <t>(6)</t>
    </r>
    <r>
      <rPr>
        <sz val="10"/>
        <color indexed="8"/>
        <rFont val="Calibri"/>
        <family val="2"/>
      </rPr>
      <t xml:space="preserve"> Úvazky pracovníků, v nichž se zaměstnanci VŠ nevěnují pedag.ani vědecké činnosti; jde zejména o technicko-hospodářské pracovníky, provozní a obchodně provozní pracovníky, zdravotní a ostatní pracovníky, atp.</t>
    </r>
  </si>
  <si>
    <t>Tabulka 11   Fondy celkem</t>
  </si>
  <si>
    <r>
      <rPr>
        <b/>
        <sz val="16"/>
        <rFont val="Calibri"/>
        <family val="2"/>
      </rPr>
      <t>Tabulka 2.a  Výkaz zisku a ztráty - vysoká škola</t>
    </r>
    <r>
      <rPr>
        <b/>
        <sz val="14"/>
        <rFont val="Calibri"/>
        <family val="2"/>
      </rPr>
      <t xml:space="preserve"> </t>
    </r>
    <r>
      <rPr>
        <sz val="12"/>
        <rFont val="Calibri"/>
        <family val="2"/>
      </rPr>
      <t>(bez stravovací a ubytovací činnosti)</t>
    </r>
  </si>
  <si>
    <r>
      <t>Tab. 8.a:    Pracovníci a mzdové prostředky</t>
    </r>
    <r>
      <rPr>
        <b/>
        <sz val="12"/>
        <rFont val="Calibri"/>
        <family val="2"/>
      </rPr>
      <t xml:space="preserve"> </t>
    </r>
    <r>
      <rPr>
        <sz val="12"/>
        <rFont val="Calibri"/>
        <family val="2"/>
      </rPr>
      <t>(dle zdroje financování mzdy a OON) (1)</t>
    </r>
  </si>
  <si>
    <r>
      <t>Tab. 8.b:    Pracovníci a mzdové prostředky</t>
    </r>
    <r>
      <rPr>
        <b/>
        <sz val="12"/>
        <rFont val="Calibri"/>
        <family val="2"/>
      </rPr>
      <t xml:space="preserve"> </t>
    </r>
    <r>
      <rPr>
        <sz val="12"/>
        <rFont val="Calibri"/>
        <family val="2"/>
      </rPr>
      <t>(bez OON)</t>
    </r>
  </si>
  <si>
    <t>Druh podpory/název programu (1)</t>
  </si>
  <si>
    <r>
      <t xml:space="preserve">Druh podpory
</t>
    </r>
    <r>
      <rPr>
        <sz val="10"/>
        <color indexed="8"/>
        <rFont val="Calibri"/>
        <family val="2"/>
      </rPr>
      <t>(dotační položky a ukazatele) (1)</t>
    </r>
  </si>
  <si>
    <t>Operační program/prioritní osa/oblast podpory  (1)</t>
  </si>
  <si>
    <t>Vládní</t>
  </si>
  <si>
    <t>Ostatní (sport, repre)</t>
  </si>
  <si>
    <t>ERASMUS</t>
  </si>
  <si>
    <t>Vládní stipendia</t>
  </si>
  <si>
    <t xml:space="preserve">     I. Spotřebované nákupy a nakupované služby</t>
  </si>
  <si>
    <t xml:space="preserve">            1.Spotřeba materiálu, energie a ostatních neskladovaných dodávek</t>
  </si>
  <si>
    <t>501,502,503</t>
  </si>
  <si>
    <t xml:space="preserve">            2.Prodané zboží</t>
  </si>
  <si>
    <t xml:space="preserve">            3.Opravy a udržování</t>
  </si>
  <si>
    <t xml:space="preserve">            4.Náklady na cestovné</t>
  </si>
  <si>
    <t xml:space="preserve">            5.Náklady na reprezentaci</t>
  </si>
  <si>
    <t xml:space="preserve">            6.Ostatní služby</t>
  </si>
  <si>
    <t xml:space="preserve">     II.Změny stavu zásob vlastní činnosti a aktivace</t>
  </si>
  <si>
    <t xml:space="preserve">            7.Změna stavu zásob vlastní činnosti</t>
  </si>
  <si>
    <t>ř.2 až 7</t>
  </si>
  <si>
    <t>ř.9 až 11</t>
  </si>
  <si>
    <t xml:space="preserve">            8.Aktivace materiálu, zboží a vnitroorganizačních služeb</t>
  </si>
  <si>
    <t xml:space="preserve">            9.Aktivace dlouhodobého majetku</t>
  </si>
  <si>
    <t xml:space="preserve">     III.Osobní náklady</t>
  </si>
  <si>
    <t xml:space="preserve">            10.Mzdové náklady</t>
  </si>
  <si>
    <t xml:space="preserve">            11.Zákonné sociální pojištění</t>
  </si>
  <si>
    <t xml:space="preserve">            12.Ostatní sociální pojištění</t>
  </si>
  <si>
    <t xml:space="preserve">            13.Zákonné sociální náklady</t>
  </si>
  <si>
    <t xml:space="preserve">            14.Ostatní sociální náklady</t>
  </si>
  <si>
    <t>ř.13 až 17</t>
  </si>
  <si>
    <t xml:space="preserve">    IV.Daně a poplatky</t>
  </si>
  <si>
    <t xml:space="preserve">            15.Daně a poplatky</t>
  </si>
  <si>
    <t>531,532,538</t>
  </si>
  <si>
    <t>ř.19</t>
  </si>
  <si>
    <t xml:space="preserve">    V.Ostatní náklady</t>
  </si>
  <si>
    <t xml:space="preserve">            16.Smluvní pokuty, úroky z prodlení, ostatní pokuty a penále</t>
  </si>
  <si>
    <t xml:space="preserve">            17.Odpis nedobytné pohledávky</t>
  </si>
  <si>
    <t xml:space="preserve">            18.Nákladové úroky</t>
  </si>
  <si>
    <t xml:space="preserve">            19.Kurzové ztráty</t>
  </si>
  <si>
    <t xml:space="preserve">            20.Dary</t>
  </si>
  <si>
    <t xml:space="preserve">            21.Manka a škody</t>
  </si>
  <si>
    <t xml:space="preserve">            22.Jiné ostatní náklady</t>
  </si>
  <si>
    <t xml:space="preserve">     VI.Odpisy, prodaný majetek, tvorba a použití rezerv a opravných položek</t>
  </si>
  <si>
    <t>ř.29 až 33</t>
  </si>
  <si>
    <t xml:space="preserve">            23.Odpisy dlouhodobého majetku</t>
  </si>
  <si>
    <t xml:space="preserve">            24.Prodaný dlouhodobý majetek</t>
  </si>
  <si>
    <t xml:space="preserve">            25.Prodané cenné papíry a podíly</t>
  </si>
  <si>
    <t xml:space="preserve">            26.Prodaný materiál</t>
  </si>
  <si>
    <t xml:space="preserve">     VII.Poskytnuté příspěvky</t>
  </si>
  <si>
    <t>ř.35</t>
  </si>
  <si>
    <t xml:space="preserve">            27.Tvorba a použití rezerv a opravných položek</t>
  </si>
  <si>
    <t xml:space="preserve">            28.Poskytnuté čl.příspěvky a příspěvky zúčtované mezi org.složkami</t>
  </si>
  <si>
    <t xml:space="preserve">            29.Daň z příjmů</t>
  </si>
  <si>
    <t>ř.37</t>
  </si>
  <si>
    <t>ř.1+8+12+18+20+28+34+36</t>
  </si>
  <si>
    <t>ř.21 až 27</t>
  </si>
  <si>
    <t xml:space="preserve">        I.Provozní dotace</t>
  </si>
  <si>
    <t xml:space="preserve">             1.Provozní dotace</t>
  </si>
  <si>
    <t>ř.42 až 44</t>
  </si>
  <si>
    <t>ř.40</t>
  </si>
  <si>
    <t xml:space="preserve">             2.Přijaté příspěvky zúčtované mezi organizačními složkami</t>
  </si>
  <si>
    <t xml:space="preserve">             3.Přijaté příspěvky (dary)</t>
  </si>
  <si>
    <t xml:space="preserve">             4.Přijaté členské příspěvky</t>
  </si>
  <si>
    <t xml:space="preserve">        II.Přijaté příspěvky</t>
  </si>
  <si>
    <t xml:space="preserve">        III.Tržby za vlastní výkony a za zboží</t>
  </si>
  <si>
    <t>601,602,604</t>
  </si>
  <si>
    <t xml:space="preserve">        IV.Ostatní výnosy</t>
  </si>
  <si>
    <t>ř.47 až 52</t>
  </si>
  <si>
    <t xml:space="preserve">             5.Smluvní pokuty, úroky z prodlení, ostatní pokuty a penále</t>
  </si>
  <si>
    <t xml:space="preserve">             6.Platby za odepsané pohledávky</t>
  </si>
  <si>
    <t xml:space="preserve">             7.Výnosové úroky</t>
  </si>
  <si>
    <t xml:space="preserve">             8.Kurzové zisky</t>
  </si>
  <si>
    <t xml:space="preserve">             9.Zúčtování fondů</t>
  </si>
  <si>
    <t xml:space="preserve">             10.Jiné ostatní výnosy</t>
  </si>
  <si>
    <t>ř.54 až 58</t>
  </si>
  <si>
    <t xml:space="preserve">             11.Tržby z prodeje dlouh. nehmotného a hmotného majetku</t>
  </si>
  <si>
    <t xml:space="preserve">             12.Tržby z prodeje cenných papírů a podílů</t>
  </si>
  <si>
    <t xml:space="preserve">             13.Tržby z prodeje materiálu</t>
  </si>
  <si>
    <t xml:space="preserve">             14.Výnosy z krátkodobého finančního majetku</t>
  </si>
  <si>
    <t xml:space="preserve">             15.Výnosy z dlouhodobého finančního majetku</t>
  </si>
  <si>
    <t>ř.39+41+45+46+53</t>
  </si>
  <si>
    <t>ř.59-38+36</t>
  </si>
  <si>
    <t>ř.59-38</t>
  </si>
  <si>
    <t>ř.60/1+60/2</t>
  </si>
  <si>
    <t>ř.61/1+61/2</t>
  </si>
  <si>
    <t xml:space="preserve">         V.Tržby z prodeje majetku</t>
  </si>
  <si>
    <t>561 až 564</t>
  </si>
  <si>
    <t xml:space="preserve">                    4.Hmotné movité věci a jejich soubory</t>
  </si>
  <si>
    <t xml:space="preserve">                    6.Dospělá zvířata a jejich skupiny</t>
  </si>
  <si>
    <t xml:space="preserve">                    1.Podíly - ovládaná nebo ovládající osoba</t>
  </si>
  <si>
    <t xml:space="preserve">                    2.Podíly - podstatný vliv</t>
  </si>
  <si>
    <t>ř.22 až 27</t>
  </si>
  <si>
    <t xml:space="preserve">                    6.Mladá a ostatní zvířata a jejich skupiny</t>
  </si>
  <si>
    <t xml:space="preserve">                     1.Peněžní prostředky v pokladně</t>
  </si>
  <si>
    <t xml:space="preserve">                     3.Peněžní prostředky na účtech</t>
  </si>
  <si>
    <t xml:space="preserve">                     7.Peníze na cestě</t>
  </si>
  <si>
    <t xml:space="preserve">                     1.Dlouhodobé úvěry</t>
  </si>
  <si>
    <t xml:space="preserve">                    18.Krátkodobé úvěry</t>
  </si>
  <si>
    <r>
      <rPr>
        <sz val="8"/>
        <rFont val="Calibri"/>
        <family val="2"/>
      </rPr>
      <t>(1)</t>
    </r>
    <r>
      <rPr>
        <sz val="10"/>
        <rFont val="Calibri"/>
        <family val="2"/>
      </rPr>
      <t xml:space="preserve"> Uvedou se prostředky, které škola v roce 2016 přijala/použila v souladu s Rozhodnutím o poskytnutí dotace na přípravu a realizaci akcí programů reprodukce majetku. V případě, že uvedená hodnota zahrnuje i jiné veřejné prostředky než prostředky MŠMT, uvede se tato skutečnost spolu s výší této částky v připojeném komentáři.</t>
    </r>
  </si>
  <si>
    <r>
      <rPr>
        <sz val="8"/>
        <rFont val="Calibri"/>
        <family val="2"/>
      </rPr>
      <t>(2)</t>
    </r>
    <r>
      <rPr>
        <sz val="10"/>
        <rFont val="Calibri"/>
        <family val="2"/>
      </rPr>
      <t xml:space="preserve"> Uvedou se finanční prostředky ve výši převedených finančních prostředků na účet u ČNB k 31. 12. 2016</t>
    </r>
  </si>
  <si>
    <t xml:space="preserve">                                KONTAKT II (LH)</t>
  </si>
  <si>
    <t>ř.29 až 39</t>
  </si>
  <si>
    <t>0080</t>
  </si>
  <si>
    <t>ř.41+51+71+79</t>
  </si>
  <si>
    <t>ř.52 až70</t>
  </si>
  <si>
    <t>ř.72 až 78</t>
  </si>
  <si>
    <t>ř. 1+40</t>
  </si>
  <si>
    <t>ř.80 až 81</t>
  </si>
  <si>
    <t>ř.42 až 50</t>
  </si>
  <si>
    <t>ř.2+10+21+28</t>
  </si>
  <si>
    <t>ř.84+88</t>
  </si>
  <si>
    <t>ř.85 až 87</t>
  </si>
  <si>
    <t>ř.93+95+103+127</t>
  </si>
  <si>
    <t>ř.94</t>
  </si>
  <si>
    <t>ř.96 až 102</t>
  </si>
  <si>
    <t>ř.104 až 126</t>
  </si>
  <si>
    <t>321+387</t>
  </si>
  <si>
    <t>ř.128 až 129</t>
  </si>
  <si>
    <t>ř.83+92</t>
  </si>
  <si>
    <t>91x</t>
  </si>
  <si>
    <t>261</t>
  </si>
  <si>
    <t>256+259</t>
  </si>
  <si>
    <t>22x</t>
  </si>
  <si>
    <t>311+386</t>
  </si>
  <si>
    <t>139+131</t>
  </si>
  <si>
    <t>119+111</t>
  </si>
  <si>
    <t>069+043</t>
  </si>
  <si>
    <t>2016-2015</t>
  </si>
  <si>
    <t>ř.89 až 91</t>
  </si>
  <si>
    <t xml:space="preserve">                   14.Pohledávky za společníky sdruženými ve společnosti</t>
  </si>
  <si>
    <t xml:space="preserve">                    15.Závazky ke společníkům sdruženým ve společnosti</t>
  </si>
  <si>
    <t>133D21E000001</t>
  </si>
  <si>
    <t>133D21E000003</t>
  </si>
  <si>
    <t>133D21E000005</t>
  </si>
  <si>
    <t>133D21E000006</t>
  </si>
  <si>
    <t>133D21E000010</t>
  </si>
  <si>
    <t>133D21E000011</t>
  </si>
  <si>
    <t>133D21E000017</t>
  </si>
  <si>
    <t>133D21E000018</t>
  </si>
  <si>
    <t>133D21E000019</t>
  </si>
  <si>
    <t>133D21E000020</t>
  </si>
  <si>
    <t>133D21E000021</t>
  </si>
  <si>
    <t>133D21E000022</t>
  </si>
  <si>
    <t>133D21E000024</t>
  </si>
  <si>
    <t>133D21E000026</t>
  </si>
  <si>
    <t>133D21E000027</t>
  </si>
  <si>
    <t>133D21E000028</t>
  </si>
  <si>
    <t>133D21E000032</t>
  </si>
  <si>
    <t>133D21E000033</t>
  </si>
  <si>
    <t>133D21E000034</t>
  </si>
  <si>
    <t>133D21E000037</t>
  </si>
  <si>
    <t>133D21E000038</t>
  </si>
  <si>
    <t>133D21E000039</t>
  </si>
  <si>
    <t>UK-PřF- Přístavba knihovny Hlavova 8</t>
  </si>
  <si>
    <t>UK - 1.LF - Rekonstrukce Ústavu soudního lékařství a toxikologie, Studničkova 4</t>
  </si>
  <si>
    <t>UK - FHS - Rekonstrukce objektu menzy 17. listopadu</t>
  </si>
  <si>
    <t>UK - 1. LF - Rekonstrukce Fyziologického ústavu Albertov 5 - 7</t>
  </si>
  <si>
    <t>UK - SBZ - Kompletní rekonstrukce Celetná 13</t>
  </si>
  <si>
    <t>UK- Dostavba posluchárny Lékařské fakulty v Plzni</t>
  </si>
  <si>
    <t>UK-SBZ- Karolinum - Rekonstrukce VZT</t>
  </si>
  <si>
    <t>UK-SBZ-Rekonstrukce kotelny a výměníkových stanic - Klimatizace</t>
  </si>
  <si>
    <t>UK-SBZ-Revitalizace objektů areálu Karolina-Rekonstrukce knihkupectví Celetná 18</t>
  </si>
  <si>
    <t>UK-LFHK- Výměna oken a oprava fasády - hl.budova Šimkova 870</t>
  </si>
  <si>
    <t>UK- SBZ - Rekonstrukce fasády v Jinonicích</t>
  </si>
  <si>
    <t>UK - PřF - Půdní vestavby Hlavova 8</t>
  </si>
  <si>
    <t>UK-1.LF-Stavební úpravy přednáškového sálu a praktik, Studničkova 2</t>
  </si>
  <si>
    <t>UK - Výstavba Kampusu Albertov - Biocentrum, Globcentrum, část pořízení PD</t>
  </si>
  <si>
    <t>UK - FF - Hlavní budova, nám. Jana Palacha 2 - I. etapa</t>
  </si>
  <si>
    <t>UK - FF - Hlavní budova, nám. Jana Palacha 2 - II. etapa</t>
  </si>
  <si>
    <t>UK-SBZ-Rekonstrukce koleje Arnošta z Pardubic</t>
  </si>
  <si>
    <t>UK-Arcibiskupský seminář-vybavení přednáškového sálu, katalogizace knihovny, pořízení a obměna ICT</t>
  </si>
  <si>
    <t>UK FTVS - Iluminace polyfunkční sportovní plochy s běžeckým oválem</t>
  </si>
  <si>
    <t>UK- FTVS- Rekonstrukce osvětlení vnitřních prostor - Veleslavín</t>
  </si>
  <si>
    <t>UK-1.LF-Stavební úpravy komunikací a zřízení výtahu v objektu U Nemocnice 5</t>
  </si>
  <si>
    <t>UK-SBZ-Revitalizace objektů areálu Karolina-Rekonstrukce hygienických zařízení a vestavba výtahu v objektu Ovocný trh 9</t>
  </si>
  <si>
    <r>
      <rPr>
        <i/>
        <u val="single"/>
        <sz val="10"/>
        <color indexed="8"/>
        <rFont val="Calibri"/>
        <family val="2"/>
      </rPr>
      <t>ostatní příjmy:</t>
    </r>
    <r>
      <rPr>
        <i/>
        <sz val="10"/>
        <color indexed="8"/>
        <rFont val="Calibri"/>
        <family val="2"/>
      </rPr>
      <t xml:space="preserve"> dorovnání financování projektu MEPHARED z minulých let</t>
    </r>
  </si>
  <si>
    <r>
      <rPr>
        <i/>
        <u val="single"/>
        <sz val="10"/>
        <rFont val="Calibri"/>
        <family val="2"/>
      </rPr>
      <t>ostatní užití:</t>
    </r>
    <r>
      <rPr>
        <i/>
        <sz val="10"/>
        <rFont val="Calibri"/>
        <family val="2"/>
      </rPr>
      <t xml:space="preserve"> čerpání prostředků ze zůstatku příspěvku minulých let  na dofinancování projektu MEPHARED, čerpání prostředků poskytnutých fakultám na podporu přípravy rozvojových projektů</t>
    </r>
  </si>
  <si>
    <r>
      <rPr>
        <i/>
        <u val="single"/>
        <sz val="10"/>
        <rFont val="Calibri"/>
        <family val="2"/>
      </rPr>
      <t>ostatní investiční užití:</t>
    </r>
    <r>
      <rPr>
        <i/>
        <sz val="10"/>
        <rFont val="Calibri"/>
        <family val="2"/>
      </rPr>
      <t xml:space="preserve"> pořízení nehmotného majetku (software, licence, weby), dále pořízení dopravních prostředků a inventáře</t>
    </r>
  </si>
  <si>
    <r>
      <rPr>
        <i/>
        <u val="single"/>
        <sz val="10"/>
        <rFont val="Calibri"/>
        <family val="2"/>
      </rPr>
      <t>ostatní neinvestiční užití:</t>
    </r>
    <r>
      <rPr>
        <i/>
        <sz val="10"/>
        <rFont val="Calibri"/>
        <family val="2"/>
      </rPr>
      <t xml:space="preserve"> opravy a údržba dlouhodobého majetku</t>
    </r>
  </si>
  <si>
    <t>31 ÚJOP Centrum služeb</t>
  </si>
  <si>
    <t>31 ÚJOP Hostivař</t>
  </si>
  <si>
    <t>Institucinální  plány</t>
  </si>
  <si>
    <t>Rozvojové programy - centralizované rozvojové projekty</t>
  </si>
  <si>
    <t xml:space="preserve">     Úřad vlády ČR</t>
  </si>
  <si>
    <t>Lotyšská státní jazyková agentura</t>
  </si>
  <si>
    <t>QA EMCI Consortium</t>
  </si>
  <si>
    <t>EUTOPA</t>
  </si>
  <si>
    <t xml:space="preserve">Evropská komise ostatní </t>
  </si>
  <si>
    <t>Korean Studies</t>
  </si>
  <si>
    <t xml:space="preserve">                      Norské fondy (Česko-Norský výzk. progr. CZ09)</t>
  </si>
  <si>
    <t xml:space="preserve">                     Česko-bavorská spolupráce</t>
  </si>
  <si>
    <t xml:space="preserve">                     Česko-Izrael 2016-18</t>
  </si>
  <si>
    <t>EU Rámcové programy</t>
  </si>
  <si>
    <t>EU HORIZONT 2020</t>
  </si>
  <si>
    <t>EU Evropská komise ostatní</t>
  </si>
  <si>
    <t xml:space="preserve"> Dům zahraniční spolupráce - EHP a Norsko</t>
  </si>
  <si>
    <t>UCLA -USA</t>
  </si>
  <si>
    <t>Fred Hutchinson - USA</t>
  </si>
  <si>
    <t xml:space="preserve">     OP VVV - Výzkum, vývoj a vzdělávání</t>
  </si>
  <si>
    <t>PO 1 - Posilování kapacit pro kvalitní výzkum</t>
  </si>
  <si>
    <t>1.1 Zvýšení mezinárodní kvality výzkumu a jeho výsledků</t>
  </si>
  <si>
    <t>PO 2 - Rozvoj VŠ a lidských zdrojů pro VaV</t>
  </si>
  <si>
    <t>PO 3 - Rovný přístup ke kvalitnímu … vzdělávání</t>
  </si>
  <si>
    <t>3.1. Omezování a prevence předčas.ukončování škol.docházky</t>
  </si>
  <si>
    <t>OP Z</t>
  </si>
  <si>
    <t>PO 1</t>
  </si>
  <si>
    <t>1.2. Rovnost žen a mužů ve všech oblastech…</t>
  </si>
  <si>
    <t>PO 5</t>
  </si>
  <si>
    <t>5.1 Mezinárodní spolupráce</t>
  </si>
  <si>
    <t>MMR</t>
  </si>
  <si>
    <t>2.1. Ochrana životního prostředí</t>
  </si>
  <si>
    <t>MF</t>
  </si>
  <si>
    <t>Použité
zdroje
celkem</t>
  </si>
  <si>
    <r>
      <t xml:space="preserve">Prostředky z veřejných zdrojů
</t>
    </r>
    <r>
      <rPr>
        <b/>
        <sz val="10"/>
        <color indexed="8"/>
        <rFont val="Calibri"/>
        <family val="2"/>
      </rPr>
      <t>celkem</t>
    </r>
  </si>
  <si>
    <t>Vratka
nevyčerp.
Prostředků</t>
  </si>
  <si>
    <r>
      <t xml:space="preserve">Ost.použité neveřejné zdroje </t>
    </r>
    <r>
      <rPr>
        <sz val="8"/>
        <color indexed="8"/>
        <rFont val="Calibri"/>
        <family val="2"/>
      </rPr>
      <t>(7)</t>
    </r>
  </si>
  <si>
    <r>
      <t xml:space="preserve">Tabulka 5   Veřejné zdroje financování VVŠ: prostředky poskytnuté a prostředky použité </t>
    </r>
    <r>
      <rPr>
        <sz val="18"/>
        <rFont val="Calibri"/>
        <family val="2"/>
      </rPr>
      <t>(1)</t>
    </r>
  </si>
  <si>
    <r>
      <t>Tabulka 3   Hospodářský výsledek</t>
    </r>
    <r>
      <rPr>
        <sz val="12"/>
        <rFont val="Calibri"/>
        <family val="2"/>
      </rPr>
      <t xml:space="preserve"> (po zdanění a vč. vnitropodniku)</t>
    </r>
  </si>
  <si>
    <r>
      <rPr>
        <sz val="8"/>
        <color indexed="8"/>
        <rFont val="Calibri"/>
        <family val="2"/>
      </rPr>
      <t>(2)</t>
    </r>
    <r>
      <rPr>
        <sz val="10"/>
        <color indexed="8"/>
        <rFont val="Calibri"/>
        <family val="2"/>
      </rPr>
      <t xml:space="preserve"> </t>
    </r>
    <r>
      <rPr>
        <b/>
        <sz val="10"/>
        <color indexed="8"/>
        <rFont val="Calibri"/>
        <family val="2"/>
      </rPr>
      <t>Licenční smlouva</t>
    </r>
    <r>
      <rPr>
        <sz val="10"/>
        <color indexed="8"/>
        <rFont val="Calibri"/>
        <family val="2"/>
      </rPr>
      <t xml:space="preserve"> je definována jako poskytnutí práva ve sjednaném rozsahu a na sjednaném území na nabytí či poskytnutí licence na některou z ochran duševního a průmyslového vlastnictví. Licenční smlouvy se uzavírají k patentovaným vynálezům, resp. zapsaným užitným vzorům, průmyslovým vzorům, topografii polovodičových výrobků, novým odrůdám rostlin a plemenům zvířat či k ochranným známkám písemnou smlouvou. Poskytovatel opravňuje nabyvatele ve sjednaném rozsahu a na sjednaném území k výkonu práv z duševního a průmyslového vlastnictví a nabyvatel se zavazuje k poskytování určité úplaty (licenční poplatky) nebo jiné majetkové hodnoty. Nabyvateli přitom nehrozí obvinění z narušení duševního vlastnictví či autorského práva ze strany poskytovatele.</t>
    </r>
  </si>
  <si>
    <r>
      <rPr>
        <sz val="8"/>
        <color indexed="8"/>
        <rFont val="Calibri"/>
        <family val="2"/>
      </rPr>
      <t>(3)</t>
    </r>
    <r>
      <rPr>
        <sz val="10"/>
        <color indexed="8"/>
        <rFont val="Calibri"/>
        <family val="2"/>
      </rPr>
      <t xml:space="preserve"> </t>
    </r>
    <r>
      <rPr>
        <b/>
        <sz val="10"/>
        <color indexed="8"/>
        <rFont val="Calibri"/>
        <family val="2"/>
      </rPr>
      <t>Smluvní výzkum</t>
    </r>
    <r>
      <rPr>
        <sz val="10"/>
        <color indexed="8"/>
        <rFont val="Calibri"/>
        <family val="2"/>
      </rPr>
      <t xml:space="preserve"> je výzkum na zakázku, který vychází ze spolupráce (interakce) specificky plnící především výzkumné potřeby subjektů aplikační sféry a vysokoškolská instituce je pro subjekt aplikační sféry realizuje dle jeho požadavků a potřeb výzkum, na který jsou jí tímto subjektem poskytovány finanční prostředky. Typicky zahrnuje rozsáhlejší projekty, originální výzkum a psaný report. Obvykle bývá výzkum na zakázku zadán jednou konkrétní externí organizací (pro její potřebu). Není rozhodující, zda finanční prostředky, které subjekt aplikační sféry na takový smluvní výzkum vynaložil, pochází z veřejných či soukromých zdrojů. Za smluvní výzkum nelze považovat případ, kdy je vysoká škola příjemcem účelové podpory na aplikovaný výzkum.</t>
    </r>
  </si>
  <si>
    <r>
      <rPr>
        <sz val="8"/>
        <color indexed="8"/>
        <rFont val="Calibri"/>
        <family val="2"/>
      </rPr>
      <t>(4)</t>
    </r>
    <r>
      <rPr>
        <sz val="10"/>
        <color indexed="8"/>
        <rFont val="Calibri"/>
        <family val="2"/>
      </rPr>
      <t xml:space="preserve"> </t>
    </r>
    <r>
      <rPr>
        <b/>
        <sz val="10"/>
        <color indexed="8"/>
        <rFont val="Calibri"/>
        <family val="2"/>
      </rPr>
      <t>Placené vzdělávací kurzy</t>
    </r>
    <r>
      <rPr>
        <sz val="10"/>
        <color indexed="8"/>
        <rFont val="Calibri"/>
        <family val="2"/>
      </rPr>
      <t xml:space="preserve"> prohlubující kvalifikaci zaměstnanců subjektů aplikační sféry (např. podnikové vzdělávací kurzy). Subjektem aplikační sféry se zde rozumí právnická osoba, jejíž hlavní činností není výzkum a vývoj. Může se jednat o podnikatelský subjekt, orgán veřejné správy, neziskovou organizace, apod. - vždy s podmínkou, že hlavní činnost není výzkumná. Výnosy budou zahrnuty z těch vzdělávacích kurzů, které jsou "na zakázku", tzn. po dohodě s danou organizací pro její zaměstnance. Nejedná se zde o vyčíslení nákladů účastníků vzdělávacích kurzů, kteří jsou zaměstnaní ve společnosti, která splňuje výše uvedenou definici. Naopak, jedná se o kurzy, jež vznikly po dohodě s vybranou společností, neboť tato chtěla školit své zaměstnance.</t>
    </r>
  </si>
  <si>
    <r>
      <rPr>
        <sz val="8"/>
        <color indexed="8"/>
        <rFont val="Calibri"/>
        <family val="2"/>
      </rPr>
      <t>(5)</t>
    </r>
    <r>
      <rPr>
        <b/>
        <sz val="10"/>
        <color indexed="8"/>
        <rFont val="Calibri"/>
        <family val="2"/>
      </rPr>
      <t xml:space="preserve"> Konzultace a poradenství </t>
    </r>
    <r>
      <rPr>
        <sz val="10"/>
        <color indexed="8"/>
        <rFont val="Calibri"/>
        <family val="2"/>
      </rPr>
      <t>je založeno na poskytnutí expertní rady, názoru či činnosti, jenž závisí na vysoké míře intelektuálních vstupních zdrojů od vysokoškolské instituce ke klientovi. Vysoká škola za úplatu a v souladu s tržními podmínkami poskytuje konzultační a poradenské služby subjektům aplikační sféry. Hlavním požadovaným výstupem konzultace není vytvoření nové znalosti (vědomosti), ale porozumění nebo pochopení určitého stavu.</t>
    </r>
  </si>
  <si>
    <t>--</t>
  </si>
  <si>
    <t xml:space="preserve">                   12.Nároky na dotace a ostatní zúčtování se st.rozpočtem</t>
  </si>
</sst>
</file>

<file path=xl/styles.xml><?xml version="1.0" encoding="utf-8"?>
<styleSheet xmlns="http://schemas.openxmlformats.org/spreadsheetml/2006/main">
  <numFmts count="3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
    <numFmt numFmtId="165" formatCode="#,##0.000"/>
    <numFmt numFmtId="166" formatCode="&quot;Yes&quot;;&quot;Yes&quot;;&quot;No&quot;"/>
    <numFmt numFmtId="167" formatCode="&quot;True&quot;;&quot;True&quot;;&quot;False&quot;"/>
    <numFmt numFmtId="168" formatCode="&quot;On&quot;;&quot;On&quot;;&quot;Off&quot;"/>
    <numFmt numFmtId="169" formatCode="[$€-2]\ #\ ##,000_);[Red]\([$€-2]\ #\ ##,000\)"/>
    <numFmt numFmtId="170" formatCode="#,##0.00\ &quot;Kč&quot;"/>
    <numFmt numFmtId="171" formatCode="[$-405]d\.\ mmmm\ yyyy"/>
    <numFmt numFmtId="172" formatCode="000\ 00"/>
    <numFmt numFmtId="173" formatCode="#,##0_ ;[Red]\-#,##0\ ;\–\ "/>
    <numFmt numFmtId="174" formatCode="#,##0_ ;[Red]\-#,##0\ "/>
    <numFmt numFmtId="175" formatCode="[$¥€-2]\ #\ ##,000_);[Red]\([$€-2]\ #\ ##,000\)"/>
    <numFmt numFmtId="176" formatCode="#,##0.0"/>
    <numFmt numFmtId="177" formatCode="#,##0.0_ ;[Red]\-#,##0.0\ "/>
    <numFmt numFmtId="178" formatCode="#,##0.00_ ;[Red]\-#,##0.00\ "/>
    <numFmt numFmtId="179" formatCode="#,##0.000_ ;[Red]\-#,##0.000\ "/>
    <numFmt numFmtId="180" formatCode="0.000000"/>
    <numFmt numFmtId="181" formatCode="0.00000"/>
    <numFmt numFmtId="182" formatCode="0.0000"/>
    <numFmt numFmtId="183" formatCode="0.0"/>
    <numFmt numFmtId="184" formatCode="#,##0.0000"/>
    <numFmt numFmtId="185" formatCode="#,##0.00000"/>
    <numFmt numFmtId="186" formatCode="#,##0.000000"/>
    <numFmt numFmtId="187" formatCode="0.0%"/>
    <numFmt numFmtId="188" formatCode="0.000%"/>
    <numFmt numFmtId="189" formatCode="0.0000000"/>
    <numFmt numFmtId="190" formatCode="0.00000000"/>
    <numFmt numFmtId="191" formatCode="0.0000000000"/>
    <numFmt numFmtId="192" formatCode="#,##0_ ;\-#,##0\ "/>
  </numFmts>
  <fonts count="98">
    <font>
      <sz val="11"/>
      <color theme="1"/>
      <name val="Calibri"/>
      <family val="2"/>
    </font>
    <font>
      <sz val="11"/>
      <color indexed="8"/>
      <name val="Calibri"/>
      <family val="2"/>
    </font>
    <font>
      <sz val="10"/>
      <name val="Arial CE"/>
      <family val="0"/>
    </font>
    <font>
      <sz val="8"/>
      <name val="Arial CE"/>
      <family val="0"/>
    </font>
    <font>
      <sz val="10"/>
      <name val="Arial"/>
      <family val="2"/>
    </font>
    <font>
      <sz val="10"/>
      <name val="Times New Roman"/>
      <family val="1"/>
    </font>
    <font>
      <sz val="10"/>
      <name val="Calibri"/>
      <family val="2"/>
    </font>
    <font>
      <b/>
      <sz val="12"/>
      <name val="Calibri"/>
      <family val="2"/>
    </font>
    <font>
      <b/>
      <sz val="10"/>
      <name val="Calibri"/>
      <family val="2"/>
    </font>
    <font>
      <i/>
      <sz val="10"/>
      <name val="Calibri"/>
      <family val="2"/>
    </font>
    <font>
      <sz val="9"/>
      <name val="Calibri"/>
      <family val="2"/>
    </font>
    <font>
      <b/>
      <sz val="9"/>
      <name val="Calibri"/>
      <family val="2"/>
    </font>
    <font>
      <sz val="10"/>
      <color indexed="8"/>
      <name val="Calibri"/>
      <family val="2"/>
    </font>
    <font>
      <b/>
      <sz val="10"/>
      <color indexed="8"/>
      <name val="Calibri"/>
      <family val="2"/>
    </font>
    <font>
      <sz val="11"/>
      <name val="Calibri"/>
      <family val="2"/>
    </font>
    <font>
      <sz val="8"/>
      <name val="Calibri"/>
      <family val="2"/>
    </font>
    <font>
      <sz val="8"/>
      <color indexed="8"/>
      <name val="Calibri"/>
      <family val="2"/>
    </font>
    <font>
      <b/>
      <sz val="8"/>
      <name val="Calibri"/>
      <family val="2"/>
    </font>
    <font>
      <u val="single"/>
      <sz val="10"/>
      <name val="Calibri"/>
      <family val="2"/>
    </font>
    <font>
      <sz val="10"/>
      <color indexed="10"/>
      <name val="Calibri"/>
      <family val="2"/>
    </font>
    <font>
      <b/>
      <sz val="11"/>
      <color indexed="8"/>
      <name val="Calibri"/>
      <family val="2"/>
    </font>
    <font>
      <b/>
      <sz val="11"/>
      <name val="Calibri"/>
      <family val="2"/>
    </font>
    <font>
      <b/>
      <sz val="12"/>
      <color indexed="8"/>
      <name val="Calibri"/>
      <family val="2"/>
    </font>
    <font>
      <i/>
      <sz val="10"/>
      <color indexed="8"/>
      <name val="Calibri"/>
      <family val="2"/>
    </font>
    <font>
      <u val="single"/>
      <sz val="10"/>
      <color indexed="8"/>
      <name val="Calibri"/>
      <family val="2"/>
    </font>
    <font>
      <sz val="11"/>
      <color indexed="10"/>
      <name val="Calibri"/>
      <family val="2"/>
    </font>
    <font>
      <sz val="10"/>
      <color indexed="12"/>
      <name val="Calibri"/>
      <family val="2"/>
    </font>
    <font>
      <sz val="12"/>
      <name val="Calibri"/>
      <family val="2"/>
    </font>
    <font>
      <sz val="12"/>
      <color indexed="8"/>
      <name val="Calibri"/>
      <family val="2"/>
    </font>
    <font>
      <sz val="10"/>
      <color indexed="30"/>
      <name val="Calibri"/>
      <family val="2"/>
    </font>
    <font>
      <sz val="10"/>
      <color indexed="48"/>
      <name val="Calibri"/>
      <family val="2"/>
    </font>
    <font>
      <i/>
      <sz val="11"/>
      <color indexed="8"/>
      <name val="Calibri"/>
      <family val="2"/>
    </font>
    <font>
      <b/>
      <i/>
      <sz val="10"/>
      <color indexed="8"/>
      <name val="Calibri"/>
      <family val="2"/>
    </font>
    <font>
      <vertAlign val="superscript"/>
      <sz val="10"/>
      <color indexed="8"/>
      <name val="Calibri"/>
      <family val="2"/>
    </font>
    <font>
      <sz val="8"/>
      <name val="Tahoma"/>
      <family val="2"/>
    </font>
    <font>
      <b/>
      <sz val="10"/>
      <color indexed="48"/>
      <name val="Calibri"/>
      <family val="2"/>
    </font>
    <font>
      <i/>
      <sz val="10"/>
      <color indexed="23"/>
      <name val="Calibri"/>
      <family val="2"/>
    </font>
    <font>
      <i/>
      <sz val="10"/>
      <color indexed="22"/>
      <name val="Calibri"/>
      <family val="2"/>
    </font>
    <font>
      <b/>
      <sz val="10"/>
      <color indexed="30"/>
      <name val="Calibri"/>
      <family val="2"/>
    </font>
    <font>
      <sz val="11"/>
      <color indexed="55"/>
      <name val="Calibri"/>
      <family val="2"/>
    </font>
    <font>
      <sz val="9"/>
      <name val="Tahoma"/>
      <family val="2"/>
    </font>
    <font>
      <sz val="14"/>
      <name val="Calibri"/>
      <family val="2"/>
    </font>
    <font>
      <b/>
      <sz val="14"/>
      <name val="Calibri"/>
      <family val="2"/>
    </font>
    <font>
      <b/>
      <sz val="16"/>
      <name val="Calibri"/>
      <family val="2"/>
    </font>
    <font>
      <sz val="16"/>
      <name val="Calibri"/>
      <family val="2"/>
    </font>
    <font>
      <b/>
      <sz val="18"/>
      <name val="Calibri"/>
      <family val="2"/>
    </font>
    <font>
      <sz val="14"/>
      <color indexed="8"/>
      <name val="Calibri"/>
      <family val="2"/>
    </font>
    <font>
      <i/>
      <u val="single"/>
      <sz val="10"/>
      <color indexed="8"/>
      <name val="Calibri"/>
      <family val="2"/>
    </font>
    <font>
      <i/>
      <u val="single"/>
      <sz val="10"/>
      <name val="Calibri"/>
      <family val="2"/>
    </font>
    <font>
      <b/>
      <sz val="18"/>
      <color indexed="8"/>
      <name val="Calibri"/>
      <family val="2"/>
    </font>
    <font>
      <sz val="18"/>
      <name val="Calibri"/>
      <family val="2"/>
    </font>
    <font>
      <b/>
      <sz val="20"/>
      <name val="Calibri"/>
      <family val="2"/>
    </font>
    <font>
      <sz val="11"/>
      <color indexed="9"/>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color indexed="10"/>
      <name val="Calibri"/>
      <family val="2"/>
    </font>
    <font>
      <sz val="12"/>
      <color indexed="10"/>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tint="-0.3499799966812134"/>
      <name val="Calibri"/>
      <family val="2"/>
    </font>
    <font>
      <sz val="10"/>
      <color rgb="FFFF0000"/>
      <name val="Calibri"/>
      <family val="2"/>
    </font>
    <font>
      <b/>
      <sz val="10"/>
      <color rgb="FFFF0000"/>
      <name val="Calibri"/>
      <family val="2"/>
    </font>
    <font>
      <sz val="12"/>
      <color rgb="FFFF0000"/>
      <name val="Calibri"/>
      <family val="2"/>
    </font>
    <font>
      <i/>
      <sz val="10"/>
      <color theme="1"/>
      <name val="Calibri"/>
      <family val="2"/>
    </font>
    <font>
      <sz val="10"/>
      <color theme="1"/>
      <name val="Calibri"/>
      <family val="2"/>
    </font>
    <font>
      <sz val="12"/>
      <color theme="1"/>
      <name val="Calibri"/>
      <family val="2"/>
    </font>
    <font>
      <b/>
      <sz val="12"/>
      <color theme="1"/>
      <name val="Calibri"/>
      <family val="2"/>
    </font>
    <font>
      <sz val="10"/>
      <color theme="1" tint="0.04998999834060669"/>
      <name val="Calibri"/>
      <family val="2"/>
    </font>
    <font>
      <b/>
      <sz val="10"/>
      <color theme="1" tint="0.04998999834060669"/>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31"/>
        <bgColor indexed="64"/>
      </patternFill>
    </fill>
    <fill>
      <patternFill patternType="solid">
        <fgColor theme="0" tint="-0.24997000396251678"/>
        <bgColor indexed="64"/>
      </patternFill>
    </fill>
    <fill>
      <patternFill patternType="solid">
        <fgColor theme="0"/>
        <bgColor indexed="64"/>
      </patternFill>
    </fill>
    <fill>
      <patternFill patternType="solid">
        <fgColor rgb="FFEAEAEA"/>
        <bgColor indexed="64"/>
      </patternFill>
    </fill>
    <fill>
      <patternFill patternType="solid">
        <fgColor theme="9" tint="-0.24997000396251678"/>
        <bgColor indexed="64"/>
      </patternFill>
    </fill>
    <fill>
      <patternFill patternType="solid">
        <fgColor rgb="FFFFFF00"/>
        <bgColor indexed="64"/>
      </patternFill>
    </fill>
    <fill>
      <patternFill patternType="solid">
        <fgColor theme="3" tint="0.39998000860214233"/>
        <bgColor indexed="64"/>
      </patternFill>
    </fill>
    <fill>
      <patternFill patternType="solid">
        <fgColor rgb="FF92D050"/>
        <bgColor indexed="64"/>
      </patternFill>
    </fill>
    <fill>
      <patternFill patternType="solid">
        <fgColor theme="0" tint="-0.1499900072813034"/>
        <bgColor indexed="64"/>
      </patternFill>
    </fill>
    <fill>
      <patternFill patternType="solid">
        <fgColor theme="0" tint="-0.04997999966144562"/>
        <bgColor indexed="64"/>
      </patternFill>
    </fill>
  </fills>
  <borders count="16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thin"/>
      <bottom style="thin"/>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thin"/>
      <top style="thin"/>
      <bottom style="thin"/>
    </border>
    <border>
      <left style="thin"/>
      <right style="thin"/>
      <top>
        <color indexed="63"/>
      </top>
      <bottom style="thin"/>
    </border>
    <border>
      <left style="medium"/>
      <right style="thin"/>
      <top style="thin"/>
      <bottom style="thin"/>
    </border>
    <border>
      <left style="medium"/>
      <right style="medium"/>
      <top style="medium"/>
      <bottom style="thin"/>
    </border>
    <border>
      <left style="thin"/>
      <right style="medium"/>
      <top>
        <color indexed="63"/>
      </top>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thin"/>
      <top>
        <color indexed="63"/>
      </top>
      <bottom style="thin">
        <color indexed="55"/>
      </bottom>
    </border>
    <border>
      <left style="thin">
        <color indexed="55"/>
      </left>
      <right style="thin">
        <color indexed="55"/>
      </right>
      <top style="thin">
        <color indexed="55"/>
      </top>
      <bottom>
        <color indexed="63"/>
      </bottom>
    </border>
    <border>
      <left style="thin">
        <color indexed="55"/>
      </left>
      <right style="medium"/>
      <top style="thin">
        <color indexed="55"/>
      </top>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medium"/>
    </border>
    <border>
      <left style="medium"/>
      <right style="thin"/>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thin"/>
      <top style="medium"/>
      <bottom style="medium"/>
    </border>
    <border>
      <left>
        <color indexed="63"/>
      </left>
      <right style="medium"/>
      <top style="medium"/>
      <bottom style="medium"/>
    </border>
    <border>
      <left>
        <color indexed="63"/>
      </left>
      <right style="medium"/>
      <top style="medium"/>
      <bottom style="thin"/>
    </border>
    <border>
      <left>
        <color indexed="63"/>
      </left>
      <right style="medium"/>
      <top style="thin"/>
      <bottom>
        <color indexed="63"/>
      </bottom>
    </border>
    <border>
      <left style="thin"/>
      <right style="medium"/>
      <top>
        <color indexed="63"/>
      </top>
      <bottom>
        <color indexed="63"/>
      </bottom>
    </border>
    <border>
      <left style="thin"/>
      <right style="thin"/>
      <top>
        <color indexed="63"/>
      </top>
      <bottom style="hair"/>
    </border>
    <border>
      <left style="thin"/>
      <right style="thin"/>
      <top style="hair"/>
      <bottom style="hair"/>
    </border>
    <border>
      <left style="thin"/>
      <right style="thin"/>
      <top style="hair"/>
      <bottom style="medium"/>
    </border>
    <border>
      <left style="thin"/>
      <right style="thin"/>
      <top style="hair"/>
      <bottom>
        <color indexed="63"/>
      </bottom>
    </border>
    <border>
      <left style="medium"/>
      <right style="medium"/>
      <top style="thin"/>
      <bottom style="medium"/>
    </border>
    <border>
      <left style="medium"/>
      <right>
        <color indexed="63"/>
      </right>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color indexed="55"/>
      </bottom>
    </border>
    <border>
      <left>
        <color indexed="63"/>
      </left>
      <right style="thin"/>
      <top style="medium"/>
      <bottom>
        <color indexed="63"/>
      </bottom>
    </border>
    <border>
      <left>
        <color indexed="63"/>
      </left>
      <right style="thin"/>
      <top>
        <color indexed="63"/>
      </top>
      <bottom style="thin">
        <color indexed="55"/>
      </bottom>
    </border>
    <border>
      <left>
        <color indexed="63"/>
      </left>
      <right style="thin">
        <color indexed="55"/>
      </right>
      <top style="thin">
        <color indexed="55"/>
      </top>
      <bottom>
        <color indexed="63"/>
      </bottom>
    </border>
    <border>
      <left style="thin"/>
      <right>
        <color indexed="63"/>
      </right>
      <top style="hair"/>
      <bottom style="hair"/>
    </border>
    <border>
      <left style="thin"/>
      <right>
        <color indexed="63"/>
      </right>
      <top style="hair"/>
      <bottom style="medium"/>
    </border>
    <border>
      <left>
        <color indexed="63"/>
      </left>
      <right style="thin"/>
      <top>
        <color indexed="63"/>
      </top>
      <bottom style="hair"/>
    </border>
    <border>
      <left>
        <color indexed="63"/>
      </left>
      <right style="thin"/>
      <top style="hair"/>
      <bottom style="hair"/>
    </border>
    <border>
      <left>
        <color indexed="63"/>
      </left>
      <right style="thin"/>
      <top style="hair"/>
      <bottom style="medium"/>
    </border>
    <border>
      <left style="thin"/>
      <right>
        <color indexed="63"/>
      </right>
      <top>
        <color indexed="63"/>
      </top>
      <bottom style="hair"/>
    </border>
    <border>
      <left>
        <color indexed="63"/>
      </left>
      <right style="medium"/>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color indexed="63"/>
      </right>
      <top style="thin"/>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thin"/>
    </border>
    <border>
      <left>
        <color indexed="63"/>
      </left>
      <right style="medium"/>
      <top>
        <color indexed="63"/>
      </top>
      <bottom>
        <color indexed="63"/>
      </bottom>
    </border>
    <border>
      <left/>
      <right/>
      <top style="thin"/>
      <bottom/>
    </border>
    <border>
      <left>
        <color indexed="63"/>
      </left>
      <right style="thin"/>
      <top style="thin"/>
      <bottom>
        <color indexed="63"/>
      </bottom>
    </border>
    <border>
      <left style="medium"/>
      <right>
        <color indexed="63"/>
      </right>
      <top>
        <color indexed="63"/>
      </top>
      <bottom>
        <color indexed="63"/>
      </bottom>
    </border>
    <border>
      <left style="medium"/>
      <right>
        <color indexed="63"/>
      </right>
      <top>
        <color indexed="63"/>
      </top>
      <bottom style="hair"/>
    </border>
    <border>
      <left style="medium"/>
      <right>
        <color indexed="63"/>
      </right>
      <top style="hair"/>
      <bottom style="hair"/>
    </border>
    <border>
      <left style="medium"/>
      <right>
        <color indexed="63"/>
      </right>
      <top style="hair"/>
      <bottom style="medium"/>
    </border>
    <border>
      <left style="medium"/>
      <right style="thin"/>
      <top style="medium"/>
      <bottom style="thin"/>
    </border>
    <border>
      <left style="medium"/>
      <right style="thin"/>
      <top style="thin"/>
      <bottom>
        <color indexed="63"/>
      </bottom>
    </border>
    <border>
      <left style="thin"/>
      <right>
        <color indexed="63"/>
      </right>
      <top style="medium"/>
      <bottom style="medium"/>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medium"/>
    </border>
    <border>
      <left style="thin"/>
      <right>
        <color indexed="63"/>
      </right>
      <top>
        <color indexed="63"/>
      </top>
      <bottom style="thin"/>
    </border>
    <border>
      <left style="medium"/>
      <right style="medium"/>
      <top style="thin"/>
      <bottom>
        <color indexed="63"/>
      </bottom>
    </border>
    <border>
      <left style="medium"/>
      <right style="medium"/>
      <top style="medium"/>
      <bottom style="medium"/>
    </border>
    <border>
      <left style="medium"/>
      <right style="medium"/>
      <top>
        <color indexed="63"/>
      </top>
      <bottom style="thin"/>
    </border>
    <border>
      <left>
        <color indexed="63"/>
      </left>
      <right style="thin"/>
      <top style="thin"/>
      <bottom style="medium"/>
    </border>
    <border>
      <left style="thin"/>
      <right>
        <color indexed="63"/>
      </right>
      <top style="thin"/>
      <bottom>
        <color indexed="63"/>
      </bottom>
    </border>
    <border>
      <left style="medium"/>
      <right style="medium"/>
      <top>
        <color indexed="63"/>
      </top>
      <bottom style="medium"/>
    </border>
    <border>
      <left>
        <color indexed="63"/>
      </left>
      <right>
        <color indexed="63"/>
      </right>
      <top style="medium"/>
      <bottom style="thin"/>
    </border>
    <border>
      <left style="medium"/>
      <right style="thin"/>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medium"/>
      <right style="medium"/>
      <top style="thin"/>
      <bottom style="hair"/>
    </border>
    <border>
      <left style="medium"/>
      <right style="medium"/>
      <top style="hair"/>
      <bottom style="hair"/>
    </border>
    <border>
      <left style="medium"/>
      <right style="thin"/>
      <top style="hair"/>
      <bottom>
        <color indexed="63"/>
      </bottom>
    </border>
    <border>
      <left style="thin"/>
      <right style="medium"/>
      <top style="hair"/>
      <bottom style="hair"/>
    </border>
    <border>
      <left style="medium"/>
      <right style="thin"/>
      <top>
        <color indexed="63"/>
      </top>
      <bottom>
        <color indexed="63"/>
      </bottom>
    </border>
    <border>
      <left>
        <color indexed="63"/>
      </left>
      <right style="thin"/>
      <top>
        <color indexed="63"/>
      </top>
      <bottom style="thin"/>
    </border>
    <border>
      <left style="medium"/>
      <right>
        <color indexed="63"/>
      </right>
      <top style="medium"/>
      <bottom style="thin"/>
    </border>
    <border>
      <left style="medium"/>
      <right>
        <color indexed="63"/>
      </right>
      <top style="thin"/>
      <bottom style="thin"/>
    </border>
    <border>
      <left style="medium"/>
      <right style="medium"/>
      <top>
        <color indexed="63"/>
      </top>
      <bottom>
        <color indexed="63"/>
      </bottom>
    </border>
    <border>
      <left style="thin"/>
      <right style="hair"/>
      <top style="thin"/>
      <bottom style="thin"/>
    </border>
    <border>
      <left>
        <color indexed="63"/>
      </left>
      <right>
        <color indexed="63"/>
      </right>
      <top>
        <color indexed="63"/>
      </top>
      <bottom style="thin"/>
    </border>
    <border>
      <left style="hair"/>
      <right style="hair"/>
      <top style="thin"/>
      <bottom>
        <color indexed="63"/>
      </bottom>
    </border>
    <border>
      <left style="medium"/>
      <right/>
      <top style="medium"/>
      <bottom style="thin">
        <color indexed="55"/>
      </bottom>
    </border>
    <border>
      <left style="thin"/>
      <right/>
      <top style="medium"/>
      <bottom style="thin">
        <color indexed="55"/>
      </bottom>
    </border>
    <border>
      <left style="thin"/>
      <right style="medium"/>
      <top style="medium"/>
      <bottom style="thin">
        <color indexed="55"/>
      </bottom>
    </border>
    <border>
      <left style="medium"/>
      <right/>
      <top style="thin">
        <color indexed="22"/>
      </top>
      <bottom style="thin">
        <color indexed="22"/>
      </bottom>
    </border>
    <border>
      <left style="medium"/>
      <right/>
      <top style="thin">
        <color indexed="55"/>
      </top>
      <bottom style="thin">
        <color indexed="55"/>
      </bottom>
    </border>
    <border>
      <left style="thin"/>
      <right/>
      <top style="thin">
        <color indexed="55"/>
      </top>
      <bottom style="thin">
        <color indexed="55"/>
      </bottom>
    </border>
    <border>
      <left style="thin"/>
      <right style="medium"/>
      <top style="thin">
        <color indexed="55"/>
      </top>
      <bottom style="thin">
        <color indexed="55"/>
      </bottom>
    </border>
    <border>
      <left/>
      <right/>
      <top style="thin">
        <color indexed="22"/>
      </top>
      <bottom style="thin">
        <color indexed="22"/>
      </bottom>
    </border>
    <border>
      <left/>
      <right style="medium"/>
      <top style="thin">
        <color indexed="22"/>
      </top>
      <bottom style="thin">
        <color indexed="22"/>
      </bottom>
    </border>
    <border>
      <left style="medium"/>
      <right/>
      <top style="thin">
        <color indexed="22"/>
      </top>
      <bottom style="medium"/>
    </border>
    <border>
      <left/>
      <right/>
      <top style="thin">
        <color indexed="22"/>
      </top>
      <bottom style="medium"/>
    </border>
    <border>
      <left/>
      <right style="medium"/>
      <top style="thin">
        <color indexed="22"/>
      </top>
      <bottom style="medium"/>
    </border>
    <border>
      <left style="medium"/>
      <right/>
      <top style="thin">
        <color indexed="55"/>
      </top>
      <bottom style="medium"/>
    </border>
    <border>
      <left style="thin"/>
      <right/>
      <top style="thin">
        <color indexed="55"/>
      </top>
      <bottom style="medium"/>
    </border>
    <border>
      <left style="thin"/>
      <right style="medium"/>
      <top style="thin">
        <color indexed="55"/>
      </top>
      <bottom style="medium"/>
    </border>
    <border>
      <left style="medium"/>
      <right/>
      <top/>
      <bottom style="thin">
        <color indexed="55"/>
      </bottom>
    </border>
    <border>
      <left>
        <color indexed="63"/>
      </left>
      <right>
        <color indexed="63"/>
      </right>
      <top>
        <color indexed="63"/>
      </top>
      <bottom style="medium"/>
    </border>
    <border>
      <left style="thin"/>
      <right style="thin"/>
      <top style="thin"/>
      <bottom style="hair"/>
    </border>
    <border>
      <left>
        <color indexed="63"/>
      </left>
      <right style="hair"/>
      <top style="thin"/>
      <bottom style="thin"/>
    </border>
    <border>
      <left style="hair"/>
      <right>
        <color indexed="63"/>
      </right>
      <top style="thin"/>
      <bottom style="thin"/>
    </border>
    <border>
      <left/>
      <right style="hair"/>
      <top style="medium"/>
      <bottom style="medium"/>
    </border>
    <border>
      <left>
        <color indexed="63"/>
      </left>
      <right style="medium"/>
      <top style="medium"/>
      <bottom>
        <color indexed="63"/>
      </bottom>
    </border>
    <border>
      <left>
        <color indexed="63"/>
      </left>
      <right style="medium"/>
      <top style="thin"/>
      <bottom style="medium"/>
    </border>
    <border>
      <left style="thin"/>
      <right style="hair"/>
      <top style="thin"/>
      <bottom>
        <color indexed="63"/>
      </bottom>
    </border>
    <border>
      <left style="medium"/>
      <right>
        <color indexed="63"/>
      </right>
      <top style="thin"/>
      <bottom>
        <color indexed="63"/>
      </bottom>
    </border>
    <border>
      <left style="medium"/>
      <right>
        <color indexed="63"/>
      </right>
      <top style="medium"/>
      <bottom>
        <color indexed="63"/>
      </bottom>
    </border>
    <border>
      <left>
        <color indexed="63"/>
      </left>
      <right style="thin"/>
      <top style="medium"/>
      <bottom style="thin"/>
    </border>
    <border>
      <left>
        <color indexed="63"/>
      </left>
      <right style="medium"/>
      <top>
        <color indexed="63"/>
      </top>
      <bottom style="hair"/>
    </border>
    <border>
      <left>
        <color indexed="63"/>
      </left>
      <right style="medium"/>
      <top style="hair"/>
      <bottom style="hair"/>
    </border>
    <border>
      <left>
        <color indexed="63"/>
      </left>
      <right style="medium"/>
      <top style="hair"/>
      <bottom style="medium"/>
    </border>
    <border>
      <left style="medium"/>
      <right>
        <color indexed="63"/>
      </right>
      <top>
        <color indexed="63"/>
      </top>
      <bottom style="medium"/>
    </border>
    <border>
      <left>
        <color indexed="63"/>
      </left>
      <right style="thin"/>
      <top>
        <color indexed="63"/>
      </top>
      <bottom style="medium"/>
    </border>
    <border diagonalUp="1">
      <left style="thin"/>
      <right style="medium"/>
      <top/>
      <bottom style="thin"/>
      <diagonal style="thin"/>
    </border>
    <border diagonalUp="1">
      <left style="thin"/>
      <right style="medium"/>
      <top style="thin"/>
      <bottom style="thin"/>
      <diagonal style="thin"/>
    </border>
    <border diagonalUp="1">
      <left style="thin"/>
      <right style="medium"/>
      <top style="thin"/>
      <bottom style="hair"/>
      <diagonal style="thin"/>
    </border>
    <border diagonalUp="1">
      <left style="thin"/>
      <right style="medium"/>
      <top style="thin"/>
      <bottom/>
      <diagonal style="thin"/>
    </border>
    <border diagonalUp="1">
      <left style="thin"/>
      <right style="medium"/>
      <top style="hair"/>
      <bottom style="hair"/>
      <diagonal style="thin"/>
    </border>
    <border diagonalUp="1">
      <left style="thin"/>
      <right style="medium"/>
      <top/>
      <bottom style="medium"/>
      <diagonal style="thin"/>
    </border>
    <border>
      <left style="medium"/>
      <right>
        <color indexed="63"/>
      </right>
      <top style="thin"/>
      <bottom style="medium"/>
    </border>
    <border>
      <left style="medium"/>
      <right/>
      <top style="medium"/>
      <bottom style="thin">
        <color indexed="22"/>
      </bottom>
    </border>
    <border>
      <left/>
      <right/>
      <top style="medium"/>
      <bottom style="thin">
        <color indexed="22"/>
      </bottom>
    </border>
    <border>
      <left/>
      <right style="medium"/>
      <top style="medium"/>
      <bottom style="thin">
        <color indexed="22"/>
      </bottom>
    </border>
    <border>
      <left style="medium"/>
      <right/>
      <top/>
      <bottom style="thin">
        <color indexed="22"/>
      </bottom>
    </border>
    <border>
      <left/>
      <right/>
      <top/>
      <bottom style="thin">
        <color indexed="22"/>
      </bottom>
    </border>
    <border>
      <left/>
      <right style="medium"/>
      <top/>
      <bottom style="thin">
        <color indexed="22"/>
      </bottom>
    </border>
    <border>
      <left style="thin"/>
      <right>
        <color indexed="63"/>
      </right>
      <top style="medium"/>
      <bottom>
        <color indexed="63"/>
      </bottom>
    </border>
    <border>
      <left>
        <color indexed="63"/>
      </left>
      <right style="hair"/>
      <top style="medium"/>
      <bottom style="thin"/>
    </border>
    <border>
      <left style="hair"/>
      <right style="hair"/>
      <top style="medium"/>
      <bottom>
        <color indexed="63"/>
      </bottom>
    </border>
    <border>
      <left style="hair"/>
      <right style="hair"/>
      <top>
        <color indexed="63"/>
      </top>
      <bottom style="thin"/>
    </border>
    <border>
      <left>
        <color indexed="63"/>
      </left>
      <right style="thin"/>
      <top>
        <color indexed="63"/>
      </top>
      <bottom>
        <color indexed="63"/>
      </bottom>
    </border>
    <border>
      <left>
        <color indexed="63"/>
      </left>
      <right style="hair"/>
      <top style="medium"/>
      <bottom>
        <color indexed="63"/>
      </bottom>
    </border>
    <border>
      <left>
        <color indexed="63"/>
      </left>
      <right style="hair"/>
      <top>
        <color indexed="63"/>
      </top>
      <bottom style="thin"/>
    </border>
    <border>
      <left>
        <color indexed="63"/>
      </left>
      <right>
        <color indexed="63"/>
      </right>
      <top style="thin"/>
      <bottom style="medium"/>
    </border>
    <border>
      <left style="medium"/>
      <right style="medium"/>
      <top style="medium"/>
      <bottom>
        <color indexed="63"/>
      </bottom>
    </border>
    <border>
      <left style="medium"/>
      <right>
        <color indexed="63"/>
      </right>
      <top style="hair"/>
      <bottom>
        <color indexed="63"/>
      </bottom>
    </border>
    <border>
      <left style="medium"/>
      <right>
        <color indexed="63"/>
      </right>
      <top style="thin"/>
      <bottom style="hair"/>
    </border>
    <border>
      <left>
        <color indexed="63"/>
      </left>
      <right style="medium"/>
      <top style="thin"/>
      <bottom style="hair"/>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72" fillId="0" borderId="0" applyNumberFormat="0" applyFill="0" applyBorder="0" applyAlignment="0" applyProtection="0"/>
    <xf numFmtId="0" fontId="73" fillId="20" borderId="0" applyNumberFormat="0" applyBorder="0" applyAlignment="0" applyProtection="0"/>
    <xf numFmtId="0" fontId="74" fillId="21"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2" borderId="0" applyNumberFormat="0" applyBorder="0" applyAlignment="0" applyProtection="0"/>
    <xf numFmtId="0" fontId="34" fillId="0" borderId="0">
      <alignment/>
      <protection/>
    </xf>
    <xf numFmtId="0" fontId="34" fillId="0" borderId="0">
      <alignment/>
      <protection/>
    </xf>
    <xf numFmtId="0" fontId="34" fillId="0" borderId="0">
      <alignment/>
      <protection/>
    </xf>
    <xf numFmtId="0" fontId="34" fillId="0" borderId="0">
      <alignment/>
      <protection/>
    </xf>
    <xf numFmtId="0" fontId="4" fillId="0" borderId="0">
      <alignment/>
      <protection/>
    </xf>
    <xf numFmtId="0" fontId="2" fillId="0" borderId="0">
      <alignment/>
      <protection/>
    </xf>
    <xf numFmtId="0" fontId="4" fillId="0" borderId="0">
      <alignment/>
      <protection/>
    </xf>
    <xf numFmtId="0" fontId="3" fillId="0" borderId="0">
      <alignment/>
      <protection/>
    </xf>
    <xf numFmtId="0" fontId="2" fillId="0" borderId="0">
      <alignment/>
      <protection/>
    </xf>
    <xf numFmtId="0" fontId="80" fillId="0" borderId="0" applyNumberFormat="0" applyFill="0" applyBorder="0" applyAlignment="0" applyProtection="0"/>
    <xf numFmtId="0" fontId="1" fillId="23" borderId="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81" fillId="0" borderId="7" applyNumberFormat="0" applyFill="0" applyAlignment="0" applyProtection="0"/>
    <xf numFmtId="0" fontId="82" fillId="24" borderId="0" applyNumberFormat="0" applyBorder="0" applyAlignment="0" applyProtection="0"/>
    <xf numFmtId="0" fontId="83" fillId="0" borderId="0" applyNumberFormat="0" applyFill="0" applyBorder="0" applyAlignment="0" applyProtection="0"/>
    <xf numFmtId="0" fontId="84" fillId="25" borderId="8" applyNumberFormat="0" applyAlignment="0" applyProtection="0"/>
    <xf numFmtId="0" fontId="85" fillId="26" borderId="8" applyNumberFormat="0" applyAlignment="0" applyProtection="0"/>
    <xf numFmtId="0" fontId="86" fillId="26" borderId="9" applyNumberFormat="0" applyAlignment="0" applyProtection="0"/>
    <xf numFmtId="0" fontId="87" fillId="0" borderId="0" applyNumberFormat="0" applyFill="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70" fillId="30" borderId="0" applyNumberFormat="0" applyBorder="0" applyAlignment="0" applyProtection="0"/>
    <xf numFmtId="0" fontId="70" fillId="31" borderId="0" applyNumberFormat="0" applyBorder="0" applyAlignment="0" applyProtection="0"/>
    <xf numFmtId="0" fontId="70" fillId="32" borderId="0" applyNumberFormat="0" applyBorder="0" applyAlignment="0" applyProtection="0"/>
  </cellStyleXfs>
  <cellXfs count="1538">
    <xf numFmtId="0" fontId="0" fillId="0" borderId="0" xfId="0" applyFont="1" applyAlignment="1">
      <alignment/>
    </xf>
    <xf numFmtId="0" fontId="4" fillId="0" borderId="0" xfId="51" applyAlignment="1">
      <alignment vertical="center"/>
      <protection/>
    </xf>
    <xf numFmtId="0" fontId="5" fillId="0" borderId="0" xfId="51" applyFont="1" applyAlignment="1" applyProtection="1">
      <alignment vertical="center"/>
      <protection locked="0"/>
    </xf>
    <xf numFmtId="0" fontId="5" fillId="0" borderId="0" xfId="51" applyFont="1" applyAlignment="1">
      <alignment vertical="center"/>
      <protection/>
    </xf>
    <xf numFmtId="0" fontId="5" fillId="0" borderId="0" xfId="51" applyFont="1" applyAlignment="1">
      <alignment horizontal="center" vertical="center"/>
      <protection/>
    </xf>
    <xf numFmtId="49" fontId="5" fillId="0" borderId="0" xfId="51" applyNumberFormat="1" applyFont="1" applyAlignment="1" applyProtection="1">
      <alignment vertical="center"/>
      <protection locked="0"/>
    </xf>
    <xf numFmtId="49" fontId="5" fillId="0" borderId="0" xfId="51" applyNumberFormat="1" applyFont="1" applyAlignment="1">
      <alignment vertical="center"/>
      <protection/>
    </xf>
    <xf numFmtId="0" fontId="6" fillId="0" borderId="0" xfId="51" applyFont="1" applyAlignment="1" applyProtection="1">
      <alignment vertical="center"/>
      <protection locked="0"/>
    </xf>
    <xf numFmtId="0" fontId="6" fillId="0" borderId="0" xfId="51" applyFont="1" applyAlignment="1">
      <alignment vertical="center"/>
      <protection/>
    </xf>
    <xf numFmtId="0" fontId="6" fillId="0" borderId="0" xfId="51" applyFont="1" applyAlignment="1" applyProtection="1">
      <alignment vertical="center"/>
      <protection locked="0"/>
    </xf>
    <xf numFmtId="0" fontId="6" fillId="0" borderId="0" xfId="51" applyFont="1" applyAlignment="1">
      <alignment vertical="center"/>
      <protection/>
    </xf>
    <xf numFmtId="0" fontId="6" fillId="0" borderId="0" xfId="51" applyFont="1" applyAlignment="1">
      <alignment horizontal="center" vertical="center"/>
      <protection/>
    </xf>
    <xf numFmtId="49" fontId="6" fillId="0" borderId="0" xfId="51" applyNumberFormat="1" applyFont="1" applyAlignment="1" applyProtection="1">
      <alignment vertical="center"/>
      <protection locked="0"/>
    </xf>
    <xf numFmtId="49" fontId="6" fillId="0" borderId="0" xfId="51" applyNumberFormat="1" applyFont="1" applyAlignment="1">
      <alignment vertical="center"/>
      <protection/>
    </xf>
    <xf numFmtId="0" fontId="7" fillId="0" borderId="0" xfId="51" applyFont="1" applyAlignment="1" applyProtection="1">
      <alignment vertical="center"/>
      <protection locked="0"/>
    </xf>
    <xf numFmtId="0" fontId="6" fillId="0" borderId="0" xfId="51" applyFont="1" applyAlignment="1" applyProtection="1">
      <alignment horizontal="right" vertical="center"/>
      <protection locked="0"/>
    </xf>
    <xf numFmtId="0" fontId="9" fillId="0" borderId="0" xfId="51" applyFont="1" applyAlignment="1" applyProtection="1">
      <alignment vertical="center"/>
      <protection locked="0"/>
    </xf>
    <xf numFmtId="0" fontId="9" fillId="0" borderId="0" xfId="51" applyFont="1" applyAlignment="1">
      <alignment vertical="center"/>
      <protection/>
    </xf>
    <xf numFmtId="0" fontId="6" fillId="0" borderId="0" xfId="51" applyFont="1" applyAlignment="1" applyProtection="1">
      <alignment horizontal="center" vertical="center"/>
      <protection locked="0"/>
    </xf>
    <xf numFmtId="0" fontId="6" fillId="0" borderId="0" xfId="51" applyFont="1" applyAlignment="1">
      <alignment horizontal="center" vertical="center"/>
      <protection/>
    </xf>
    <xf numFmtId="0" fontId="6" fillId="0" borderId="0" xfId="51" applyFont="1" applyBorder="1" applyAlignment="1" applyProtection="1">
      <alignment vertical="center" wrapText="1"/>
      <protection locked="0"/>
    </xf>
    <xf numFmtId="0" fontId="6" fillId="0" borderId="0" xfId="51" applyFont="1" applyBorder="1" applyAlignment="1" applyProtection="1">
      <alignment vertical="center"/>
      <protection locked="0"/>
    </xf>
    <xf numFmtId="0" fontId="6" fillId="0" borderId="0" xfId="52" applyFont="1" applyBorder="1" applyAlignment="1">
      <alignment vertical="center"/>
      <protection/>
    </xf>
    <xf numFmtId="49" fontId="6" fillId="0" borderId="0" xfId="52" applyNumberFormat="1" applyFont="1" applyBorder="1" applyAlignment="1">
      <alignment vertical="center"/>
      <protection/>
    </xf>
    <xf numFmtId="0" fontId="6" fillId="0" borderId="10" xfId="52" applyFont="1" applyBorder="1" applyAlignment="1">
      <alignment vertical="center" wrapText="1"/>
      <protection/>
    </xf>
    <xf numFmtId="0" fontId="6" fillId="0" borderId="0" xfId="52" applyFont="1" applyBorder="1" applyAlignment="1">
      <alignment vertical="center" wrapText="1"/>
      <protection/>
    </xf>
    <xf numFmtId="49" fontId="6" fillId="0" borderId="0" xfId="52" applyNumberFormat="1" applyFont="1" applyBorder="1" applyAlignment="1">
      <alignment vertical="center" wrapText="1"/>
      <protection/>
    </xf>
    <xf numFmtId="0" fontId="8" fillId="0" borderId="11" xfId="52" applyFont="1" applyFill="1" applyBorder="1" applyAlignment="1">
      <alignment horizontal="left" vertical="center"/>
      <protection/>
    </xf>
    <xf numFmtId="49" fontId="8" fillId="0" borderId="12" xfId="52" applyNumberFormat="1" applyFont="1" applyFill="1" applyBorder="1" applyAlignment="1">
      <alignment horizontal="center" vertical="center" wrapText="1"/>
      <protection/>
    </xf>
    <xf numFmtId="49" fontId="8" fillId="0" borderId="13" xfId="52" applyNumberFormat="1" applyFont="1" applyFill="1" applyBorder="1" applyAlignment="1">
      <alignment horizontal="center" vertical="center" wrapText="1"/>
      <protection/>
    </xf>
    <xf numFmtId="0" fontId="6" fillId="0" borderId="0" xfId="51" applyFont="1">
      <alignment/>
      <protection/>
    </xf>
    <xf numFmtId="0" fontId="8" fillId="0" borderId="0" xfId="51" applyFont="1">
      <alignment/>
      <protection/>
    </xf>
    <xf numFmtId="0" fontId="6" fillId="0" borderId="0" xfId="51" applyFont="1" applyProtection="1">
      <alignment/>
      <protection locked="0"/>
    </xf>
    <xf numFmtId="3" fontId="6" fillId="0" borderId="14" xfId="51" applyNumberFormat="1" applyFont="1" applyFill="1" applyBorder="1" applyAlignment="1" applyProtection="1">
      <alignment vertical="center" wrapText="1"/>
      <protection locked="0"/>
    </xf>
    <xf numFmtId="0" fontId="8" fillId="0" borderId="0" xfId="51" applyFont="1" applyAlignment="1">
      <alignment vertical="center"/>
      <protection/>
    </xf>
    <xf numFmtId="0" fontId="6" fillId="0" borderId="0" xfId="51" applyFont="1" applyBorder="1" applyAlignment="1" applyProtection="1">
      <alignment horizontal="justify" vertical="center" wrapText="1"/>
      <protection locked="0"/>
    </xf>
    <xf numFmtId="3" fontId="6" fillId="0" borderId="14" xfId="51" applyNumberFormat="1" applyFont="1" applyFill="1" applyBorder="1" applyAlignment="1" applyProtection="1">
      <alignment vertical="center"/>
      <protection locked="0"/>
    </xf>
    <xf numFmtId="0" fontId="6" fillId="0" borderId="0" xfId="51" applyFont="1" applyBorder="1" applyAlignment="1" applyProtection="1">
      <alignment horizontal="left" vertical="center" wrapText="1"/>
      <protection locked="0"/>
    </xf>
    <xf numFmtId="0" fontId="7" fillId="0" borderId="0" xfId="51" applyFont="1" applyBorder="1" applyAlignment="1" applyProtection="1">
      <alignment horizontal="justify" vertical="center"/>
      <protection locked="0"/>
    </xf>
    <xf numFmtId="0" fontId="6" fillId="0" borderId="0" xfId="51" applyFont="1" applyBorder="1" applyAlignment="1" applyProtection="1">
      <alignment horizontal="left" vertical="center"/>
      <protection locked="0"/>
    </xf>
    <xf numFmtId="0" fontId="6" fillId="0" borderId="0" xfId="51" applyFont="1" applyBorder="1" applyAlignment="1">
      <alignment vertical="center"/>
      <protection/>
    </xf>
    <xf numFmtId="0" fontId="6" fillId="0" borderId="0" xfId="51" applyFont="1" applyBorder="1" applyAlignment="1">
      <alignment horizontal="left" vertical="center"/>
      <protection/>
    </xf>
    <xf numFmtId="0" fontId="6" fillId="0" borderId="0" xfId="51" applyFont="1" applyAlignment="1">
      <alignment horizontal="left" vertical="center"/>
      <protection/>
    </xf>
    <xf numFmtId="4" fontId="6" fillId="0" borderId="0" xfId="51" applyNumberFormat="1" applyFont="1" applyAlignment="1" applyProtection="1">
      <alignment vertical="center"/>
      <protection locked="0"/>
    </xf>
    <xf numFmtId="4" fontId="6" fillId="0" borderId="0" xfId="51" applyNumberFormat="1" applyFont="1" applyAlignment="1">
      <alignment vertical="center"/>
      <protection/>
    </xf>
    <xf numFmtId="4" fontId="6" fillId="0" borderId="0" xfId="51" applyNumberFormat="1" applyFont="1" applyProtection="1">
      <alignment/>
      <protection locked="0"/>
    </xf>
    <xf numFmtId="4" fontId="6" fillId="0" borderId="0" xfId="51" applyNumberFormat="1" applyFont="1">
      <alignment/>
      <protection/>
    </xf>
    <xf numFmtId="0" fontId="6" fillId="0" borderId="0" xfId="51" applyFont="1" applyFill="1" applyBorder="1" applyProtection="1">
      <alignment/>
      <protection locked="0"/>
    </xf>
    <xf numFmtId="4" fontId="6" fillId="0" borderId="0" xfId="51" applyNumberFormat="1" applyFont="1" applyFill="1" applyBorder="1" applyProtection="1">
      <alignment/>
      <protection locked="0"/>
    </xf>
    <xf numFmtId="0" fontId="6" fillId="0" borderId="0" xfId="51" applyFont="1" applyProtection="1">
      <alignment/>
      <protection/>
    </xf>
    <xf numFmtId="4" fontId="6" fillId="0" borderId="0" xfId="51" applyNumberFormat="1" applyFont="1" applyProtection="1">
      <alignment/>
      <protection/>
    </xf>
    <xf numFmtId="0" fontId="12" fillId="0" borderId="0" xfId="51" applyFont="1" applyBorder="1" applyAlignment="1" applyProtection="1">
      <alignment vertical="top" wrapText="1"/>
      <protection/>
    </xf>
    <xf numFmtId="0" fontId="12" fillId="0" borderId="0" xfId="51" applyFont="1" applyBorder="1" applyAlignment="1" applyProtection="1">
      <alignment horizontal="right" vertical="top" wrapText="1"/>
      <protection/>
    </xf>
    <xf numFmtId="0" fontId="6" fillId="0" borderId="0" xfId="51" applyFont="1" applyFill="1" applyBorder="1" applyProtection="1">
      <alignment/>
      <protection/>
    </xf>
    <xf numFmtId="0" fontId="26" fillId="0" borderId="0" xfId="51" applyFont="1" applyFill="1" applyBorder="1" applyAlignment="1" applyProtection="1">
      <alignment vertical="top" wrapText="1"/>
      <protection/>
    </xf>
    <xf numFmtId="0" fontId="26" fillId="0" borderId="0" xfId="51" applyFont="1" applyFill="1" applyBorder="1" applyAlignment="1" applyProtection="1">
      <alignment horizontal="center" vertical="top" wrapText="1"/>
      <protection/>
    </xf>
    <xf numFmtId="0" fontId="26" fillId="0" borderId="0" xfId="51" applyFont="1" applyFill="1" applyBorder="1" applyAlignment="1" applyProtection="1">
      <alignment horizontal="justify" vertical="top" wrapText="1"/>
      <protection/>
    </xf>
    <xf numFmtId="4" fontId="6" fillId="0" borderId="0" xfId="51" applyNumberFormat="1" applyFont="1" applyFill="1" applyBorder="1" applyProtection="1">
      <alignment/>
      <protection/>
    </xf>
    <xf numFmtId="4" fontId="12" fillId="0" borderId="0" xfId="51" applyNumberFormat="1" applyFont="1" applyBorder="1" applyAlignment="1">
      <alignment horizontal="right" vertical="top" wrapText="1"/>
      <protection/>
    </xf>
    <xf numFmtId="0" fontId="6" fillId="0" borderId="0" xfId="52" applyFont="1" applyBorder="1" applyAlignment="1">
      <alignment horizontal="center" vertical="center"/>
      <protection/>
    </xf>
    <xf numFmtId="49" fontId="6" fillId="0" borderId="15" xfId="52" applyNumberFormat="1" applyFont="1" applyBorder="1" applyAlignment="1">
      <alignment horizontal="center" vertical="center"/>
      <protection/>
    </xf>
    <xf numFmtId="49" fontId="6" fillId="0" borderId="14" xfId="52" applyNumberFormat="1" applyFont="1" applyBorder="1" applyAlignment="1">
      <alignment horizontal="center" vertical="center"/>
      <protection/>
    </xf>
    <xf numFmtId="0" fontId="6" fillId="0" borderId="16" xfId="52" applyFont="1" applyBorder="1" applyAlignment="1">
      <alignment horizontal="center" vertical="center"/>
      <protection/>
    </xf>
    <xf numFmtId="0" fontId="8" fillId="0" borderId="10" xfId="52" applyFont="1" applyBorder="1" applyAlignment="1">
      <alignment vertical="center" wrapText="1"/>
      <protection/>
    </xf>
    <xf numFmtId="0" fontId="6" fillId="0" borderId="0" xfId="51" applyFont="1" applyFill="1" applyBorder="1" applyAlignment="1">
      <alignment vertical="center"/>
      <protection/>
    </xf>
    <xf numFmtId="0" fontId="0" fillId="0" borderId="0" xfId="0" applyAlignment="1">
      <alignment vertical="center"/>
    </xf>
    <xf numFmtId="0" fontId="12" fillId="0" borderId="0" xfId="0" applyFont="1" applyAlignment="1">
      <alignment vertical="center"/>
    </xf>
    <xf numFmtId="0" fontId="6" fillId="0" borderId="0" xfId="51" applyFont="1" applyBorder="1" applyAlignment="1" applyProtection="1">
      <alignment horizontal="center" vertical="center"/>
      <protection locked="0"/>
    </xf>
    <xf numFmtId="4" fontId="6" fillId="0" borderId="0" xfId="51" applyNumberFormat="1" applyFont="1" applyAlignment="1" applyProtection="1">
      <alignment horizontal="center" vertical="center"/>
      <protection locked="0"/>
    </xf>
    <xf numFmtId="4" fontId="6" fillId="0" borderId="0" xfId="51" applyNumberFormat="1" applyFont="1" applyFill="1" applyBorder="1" applyAlignment="1">
      <alignment vertical="center"/>
      <protection/>
    </xf>
    <xf numFmtId="0" fontId="8" fillId="0" borderId="17" xfId="52" applyFont="1" applyBorder="1" applyAlignment="1">
      <alignment vertical="center" wrapText="1"/>
      <protection/>
    </xf>
    <xf numFmtId="0" fontId="6" fillId="0" borderId="0" xfId="52" applyFont="1" applyBorder="1" applyAlignment="1">
      <alignment vertical="center"/>
      <protection/>
    </xf>
    <xf numFmtId="3" fontId="6" fillId="0" borderId="15" xfId="51" applyNumberFormat="1" applyFont="1" applyBorder="1" applyAlignment="1" applyProtection="1">
      <alignment vertical="center"/>
      <protection locked="0"/>
    </xf>
    <xf numFmtId="3" fontId="6" fillId="0" borderId="18" xfId="51" applyNumberFormat="1" applyFont="1" applyBorder="1" applyAlignment="1" applyProtection="1">
      <alignment vertical="center"/>
      <protection locked="0"/>
    </xf>
    <xf numFmtId="3" fontId="6" fillId="0" borderId="14" xfId="51" applyNumberFormat="1" applyFont="1" applyBorder="1" applyAlignment="1" applyProtection="1">
      <alignment vertical="center"/>
      <protection locked="0"/>
    </xf>
    <xf numFmtId="3" fontId="6" fillId="0" borderId="19" xfId="51" applyNumberFormat="1" applyFont="1" applyBorder="1" applyAlignment="1" applyProtection="1">
      <alignment vertical="center"/>
      <protection locked="0"/>
    </xf>
    <xf numFmtId="3" fontId="6" fillId="0" borderId="14" xfId="51" applyNumberFormat="1" applyFont="1" applyBorder="1" applyAlignment="1" applyProtection="1">
      <alignment vertical="center" wrapText="1"/>
      <protection locked="0"/>
    </xf>
    <xf numFmtId="3" fontId="6" fillId="0" borderId="20" xfId="51" applyNumberFormat="1" applyFont="1" applyBorder="1" applyAlignment="1" applyProtection="1">
      <alignment vertical="center"/>
      <protection locked="0"/>
    </xf>
    <xf numFmtId="3" fontId="6" fillId="0" borderId="21" xfId="51" applyNumberFormat="1" applyFont="1" applyBorder="1" applyAlignment="1" applyProtection="1">
      <alignment vertical="center"/>
      <protection locked="0"/>
    </xf>
    <xf numFmtId="3" fontId="6" fillId="0" borderId="0" xfId="52" applyNumberFormat="1" applyFont="1" applyBorder="1" applyAlignment="1">
      <alignment vertical="center"/>
      <protection/>
    </xf>
    <xf numFmtId="3" fontId="8" fillId="0" borderId="13" xfId="52" applyNumberFormat="1" applyFont="1" applyFill="1" applyBorder="1" applyAlignment="1">
      <alignment horizontal="center" vertical="center" wrapText="1"/>
      <protection/>
    </xf>
    <xf numFmtId="3" fontId="8" fillId="0" borderId="22" xfId="52" applyNumberFormat="1" applyFont="1" applyFill="1" applyBorder="1" applyAlignment="1">
      <alignment horizontal="center" vertical="center" wrapText="1"/>
      <protection/>
    </xf>
    <xf numFmtId="3" fontId="8" fillId="0" borderId="23" xfId="52" applyNumberFormat="1" applyFont="1" applyFill="1" applyBorder="1" applyAlignment="1">
      <alignment horizontal="center" vertical="center" wrapText="1"/>
      <protection/>
    </xf>
    <xf numFmtId="3" fontId="8" fillId="0" borderId="24" xfId="52" applyNumberFormat="1" applyFont="1" applyFill="1" applyBorder="1" applyAlignment="1">
      <alignment horizontal="center" vertical="center" wrapText="1"/>
      <protection/>
    </xf>
    <xf numFmtId="3" fontId="8" fillId="0" borderId="13" xfId="51" applyNumberFormat="1" applyFont="1" applyFill="1" applyBorder="1" applyAlignment="1" applyProtection="1">
      <alignment vertical="center"/>
      <protection hidden="1"/>
    </xf>
    <xf numFmtId="3" fontId="6" fillId="0" borderId="0" xfId="51" applyNumberFormat="1" applyFont="1" applyFill="1" applyBorder="1" applyAlignment="1" applyProtection="1">
      <alignment vertical="center"/>
      <protection hidden="1"/>
    </xf>
    <xf numFmtId="3" fontId="6" fillId="0" borderId="0" xfId="51" applyNumberFormat="1" applyFont="1" applyBorder="1" applyAlignment="1" applyProtection="1">
      <alignment vertical="center"/>
      <protection hidden="1"/>
    </xf>
    <xf numFmtId="0" fontId="6" fillId="0" borderId="25" xfId="51" applyFont="1" applyFill="1" applyBorder="1" applyAlignment="1">
      <alignment horizontal="center" vertical="center"/>
      <protection/>
    </xf>
    <xf numFmtId="0" fontId="6" fillId="0" borderId="26" xfId="51" applyFont="1" applyFill="1" applyBorder="1" applyAlignment="1">
      <alignment horizontal="center" vertical="center"/>
      <protection/>
    </xf>
    <xf numFmtId="0" fontId="6" fillId="0" borderId="27" xfId="51" applyFont="1" applyFill="1" applyBorder="1" applyAlignment="1">
      <alignment horizontal="center" vertical="center" wrapText="1"/>
      <protection/>
    </xf>
    <xf numFmtId="0" fontId="6" fillId="0" borderId="28" xfId="51" applyFont="1" applyBorder="1" applyAlignment="1">
      <alignment vertical="center"/>
      <protection/>
    </xf>
    <xf numFmtId="0" fontId="6" fillId="33" borderId="28" xfId="51" applyFont="1" applyFill="1" applyBorder="1" applyAlignment="1">
      <alignment vertical="center"/>
      <protection/>
    </xf>
    <xf numFmtId="0" fontId="6" fillId="0" borderId="29" xfId="51" applyFont="1" applyBorder="1" applyAlignment="1">
      <alignment vertical="center"/>
      <protection/>
    </xf>
    <xf numFmtId="0" fontId="6" fillId="33" borderId="29" xfId="51" applyFont="1" applyFill="1" applyBorder="1" applyAlignment="1">
      <alignment vertical="center"/>
      <protection/>
    </xf>
    <xf numFmtId="0" fontId="6" fillId="0" borderId="30" xfId="51" applyFont="1" applyBorder="1" applyAlignment="1">
      <alignment vertical="center"/>
      <protection/>
    </xf>
    <xf numFmtId="0" fontId="6" fillId="33" borderId="30" xfId="51" applyFont="1" applyFill="1" applyBorder="1" applyAlignment="1">
      <alignment vertical="center"/>
      <protection/>
    </xf>
    <xf numFmtId="4" fontId="9" fillId="0" borderId="0" xfId="51" applyNumberFormat="1" applyFont="1" applyAlignment="1">
      <alignment vertical="center"/>
      <protection/>
    </xf>
    <xf numFmtId="3" fontId="6" fillId="0" borderId="31" xfId="51" applyNumberFormat="1" applyFont="1" applyBorder="1" applyAlignment="1" applyProtection="1">
      <alignment horizontal="right" vertical="center" wrapText="1" indent="1"/>
      <protection locked="0"/>
    </xf>
    <xf numFmtId="3" fontId="6" fillId="0" borderId="32" xfId="51" applyNumberFormat="1" applyFont="1" applyBorder="1" applyAlignment="1" applyProtection="1">
      <alignment horizontal="right" vertical="center" wrapText="1" indent="1"/>
      <protection locked="0"/>
    </xf>
    <xf numFmtId="3" fontId="6" fillId="0" borderId="16" xfId="51" applyNumberFormat="1" applyFont="1" applyBorder="1" applyAlignment="1" applyProtection="1">
      <alignment horizontal="right" vertical="center" wrapText="1" indent="1"/>
      <protection locked="0"/>
    </xf>
    <xf numFmtId="3" fontId="6" fillId="0" borderId="33" xfId="51" applyNumberFormat="1" applyFont="1" applyBorder="1" applyAlignment="1" applyProtection="1">
      <alignment horizontal="right" vertical="center" wrapText="1" indent="1"/>
      <protection locked="0"/>
    </xf>
    <xf numFmtId="3" fontId="8" fillId="0" borderId="12" xfId="51" applyNumberFormat="1" applyFont="1" applyBorder="1" applyAlignment="1" applyProtection="1">
      <alignment horizontal="right" vertical="center" wrapText="1" indent="1"/>
      <protection hidden="1"/>
    </xf>
    <xf numFmtId="3" fontId="8" fillId="0" borderId="34" xfId="51" applyNumberFormat="1" applyFont="1" applyBorder="1" applyAlignment="1" applyProtection="1">
      <alignment horizontal="right" vertical="center" wrapText="1" indent="1"/>
      <protection hidden="1"/>
    </xf>
    <xf numFmtId="3" fontId="8" fillId="0" borderId="35" xfId="51" applyNumberFormat="1" applyFont="1" applyBorder="1" applyAlignment="1" applyProtection="1">
      <alignment horizontal="right" vertical="center" wrapText="1" indent="1"/>
      <protection hidden="1"/>
    </xf>
    <xf numFmtId="3" fontId="6" fillId="0" borderId="24" xfId="51" applyNumberFormat="1" applyFont="1" applyBorder="1" applyAlignment="1" applyProtection="1">
      <alignment vertical="center"/>
      <protection locked="0"/>
    </xf>
    <xf numFmtId="3" fontId="6" fillId="0" borderId="22" xfId="51" applyNumberFormat="1" applyFont="1" applyBorder="1" applyAlignment="1" applyProtection="1">
      <alignment vertical="center"/>
      <protection hidden="1"/>
    </xf>
    <xf numFmtId="3" fontId="6" fillId="0" borderId="36" xfId="51" applyNumberFormat="1" applyFont="1" applyBorder="1" applyAlignment="1" applyProtection="1">
      <alignment vertical="center"/>
      <protection locked="0"/>
    </xf>
    <xf numFmtId="3" fontId="6" fillId="0" borderId="33" xfId="51" applyNumberFormat="1" applyFont="1" applyBorder="1" applyAlignment="1" applyProtection="1">
      <alignment horizontal="right" vertical="center"/>
      <protection locked="0"/>
    </xf>
    <xf numFmtId="3" fontId="6" fillId="0" borderId="33" xfId="51" applyNumberFormat="1" applyFont="1" applyBorder="1" applyAlignment="1" applyProtection="1">
      <alignment horizontal="right"/>
      <protection locked="0"/>
    </xf>
    <xf numFmtId="3" fontId="6" fillId="0" borderId="37" xfId="51" applyNumberFormat="1" applyFont="1" applyBorder="1" applyAlignment="1" applyProtection="1">
      <alignment horizontal="right" vertical="center"/>
      <protection locked="0"/>
    </xf>
    <xf numFmtId="3" fontId="6" fillId="0" borderId="35" xfId="51" applyNumberFormat="1" applyFont="1" applyBorder="1" applyAlignment="1" applyProtection="1">
      <alignment horizontal="right" vertical="center"/>
      <protection hidden="1"/>
    </xf>
    <xf numFmtId="3" fontId="6" fillId="0" borderId="32" xfId="51" applyNumberFormat="1" applyFont="1" applyBorder="1" applyAlignment="1" applyProtection="1">
      <alignment horizontal="right" vertical="top" wrapText="1"/>
      <protection locked="0"/>
    </xf>
    <xf numFmtId="3" fontId="6" fillId="0" borderId="33" xfId="51" applyNumberFormat="1" applyFont="1" applyBorder="1" applyAlignment="1" applyProtection="1">
      <alignment horizontal="right" vertical="top" wrapText="1"/>
      <protection locked="0"/>
    </xf>
    <xf numFmtId="3" fontId="8" fillId="0" borderId="33" xfId="51" applyNumberFormat="1" applyFont="1" applyBorder="1" applyAlignment="1" applyProtection="1">
      <alignment horizontal="right" vertical="top" wrapText="1"/>
      <protection locked="0"/>
    </xf>
    <xf numFmtId="3" fontId="6" fillId="0" borderId="35" xfId="51" applyNumberFormat="1" applyFont="1" applyBorder="1" applyAlignment="1" applyProtection="1">
      <alignment vertical="center"/>
      <protection hidden="1"/>
    </xf>
    <xf numFmtId="4" fontId="6" fillId="0" borderId="0" xfId="51" applyNumberFormat="1" applyFont="1" applyBorder="1" applyAlignment="1" applyProtection="1">
      <alignment vertical="center"/>
      <protection hidden="1"/>
    </xf>
    <xf numFmtId="0" fontId="26" fillId="0" borderId="0" xfId="51" applyFont="1" applyFill="1" applyBorder="1" applyAlignment="1">
      <alignment horizontal="justify" vertical="center" wrapText="1"/>
      <protection/>
    </xf>
    <xf numFmtId="4" fontId="26" fillId="0" borderId="0" xfId="51" applyNumberFormat="1" applyFont="1" applyFill="1" applyBorder="1" applyAlignment="1">
      <alignment horizontal="justify" vertical="center" wrapText="1"/>
      <protection/>
    </xf>
    <xf numFmtId="3" fontId="12" fillId="0" borderId="18" xfId="51" applyNumberFormat="1" applyFont="1" applyBorder="1" applyAlignment="1" applyProtection="1">
      <alignment horizontal="right" vertical="center" wrapText="1"/>
      <protection locked="0"/>
    </xf>
    <xf numFmtId="3" fontId="12" fillId="0" borderId="38" xfId="51" applyNumberFormat="1" applyFont="1" applyBorder="1" applyAlignment="1" applyProtection="1">
      <alignment horizontal="right" vertical="center" wrapText="1"/>
      <protection locked="0"/>
    </xf>
    <xf numFmtId="3" fontId="12" fillId="0" borderId="22" xfId="51" applyNumberFormat="1" applyFont="1" applyBorder="1" applyAlignment="1" applyProtection="1">
      <alignment horizontal="right" vertical="center" wrapText="1"/>
      <protection hidden="1"/>
    </xf>
    <xf numFmtId="3" fontId="12" fillId="0" borderId="24" xfId="51" applyNumberFormat="1" applyFont="1" applyBorder="1" applyAlignment="1" applyProtection="1">
      <alignment horizontal="right" vertical="center" wrapText="1"/>
      <protection locked="0"/>
    </xf>
    <xf numFmtId="3" fontId="6" fillId="0" borderId="22" xfId="51" applyNumberFormat="1" applyFont="1" applyBorder="1" applyAlignment="1" applyProtection="1">
      <alignment vertical="center"/>
      <protection/>
    </xf>
    <xf numFmtId="3" fontId="6" fillId="0" borderId="18" xfId="51" applyNumberFormat="1" applyFont="1" applyBorder="1" applyAlignment="1" applyProtection="1">
      <alignment vertical="center"/>
      <protection/>
    </xf>
    <xf numFmtId="3" fontId="6" fillId="0" borderId="19" xfId="51" applyNumberFormat="1" applyFont="1" applyBorder="1" applyAlignment="1" applyProtection="1">
      <alignment vertical="center"/>
      <protection/>
    </xf>
    <xf numFmtId="3" fontId="6" fillId="0" borderId="14" xfId="51" applyNumberFormat="1" applyFont="1" applyBorder="1" applyAlignment="1" applyProtection="1">
      <alignment horizontal="right" vertical="center" wrapText="1"/>
      <protection locked="0"/>
    </xf>
    <xf numFmtId="3" fontId="6" fillId="0" borderId="19" xfId="51" applyNumberFormat="1" applyFont="1" applyBorder="1" applyAlignment="1" applyProtection="1">
      <alignment horizontal="right" vertical="center" wrapText="1"/>
      <protection/>
    </xf>
    <xf numFmtId="3" fontId="6" fillId="0" borderId="20" xfId="51" applyNumberFormat="1" applyFont="1" applyBorder="1" applyAlignment="1" applyProtection="1">
      <alignment horizontal="right" vertical="center" wrapText="1"/>
      <protection locked="0"/>
    </xf>
    <xf numFmtId="3" fontId="6" fillId="0" borderId="21" xfId="51" applyNumberFormat="1" applyFont="1" applyBorder="1" applyAlignment="1" applyProtection="1">
      <alignment horizontal="right" vertical="center" wrapText="1"/>
      <protection/>
    </xf>
    <xf numFmtId="3" fontId="6" fillId="0" borderId="35" xfId="51" applyNumberFormat="1" applyFont="1" applyBorder="1" applyAlignment="1" applyProtection="1">
      <alignment horizontal="right" vertical="center" wrapText="1"/>
      <protection/>
    </xf>
    <xf numFmtId="3" fontId="6" fillId="0" borderId="23" xfId="51" applyNumberFormat="1" applyFont="1" applyBorder="1" applyAlignment="1" applyProtection="1">
      <alignment vertical="center"/>
      <protection locked="0"/>
    </xf>
    <xf numFmtId="3" fontId="6" fillId="0" borderId="36" xfId="51" applyNumberFormat="1" applyFont="1" applyBorder="1" applyAlignment="1" applyProtection="1">
      <alignment vertical="center"/>
      <protection/>
    </xf>
    <xf numFmtId="3" fontId="6" fillId="0" borderId="32" xfId="51" applyNumberFormat="1" applyFont="1" applyBorder="1" applyAlignment="1" applyProtection="1">
      <alignment vertical="center"/>
      <protection/>
    </xf>
    <xf numFmtId="3" fontId="6" fillId="0" borderId="33" xfId="51" applyNumberFormat="1" applyFont="1" applyBorder="1" applyAlignment="1" applyProtection="1">
      <alignment vertical="center"/>
      <protection/>
    </xf>
    <xf numFmtId="3" fontId="6" fillId="0" borderId="13" xfId="51" applyNumberFormat="1" applyFont="1" applyBorder="1" applyAlignment="1" applyProtection="1">
      <alignment vertical="center"/>
      <protection/>
    </xf>
    <xf numFmtId="3" fontId="6" fillId="0" borderId="35" xfId="51" applyNumberFormat="1" applyFont="1" applyBorder="1" applyAlignment="1" applyProtection="1">
      <alignment vertical="center"/>
      <protection/>
    </xf>
    <xf numFmtId="3" fontId="6" fillId="0" borderId="15" xfId="51" applyNumberFormat="1" applyFont="1" applyBorder="1" applyAlignment="1" applyProtection="1">
      <alignment vertical="center"/>
      <protection hidden="1"/>
    </xf>
    <xf numFmtId="0" fontId="6" fillId="0" borderId="0" xfId="51" applyFont="1" applyFill="1" applyAlignment="1" applyProtection="1">
      <alignment vertical="center"/>
      <protection locked="0"/>
    </xf>
    <xf numFmtId="0" fontId="6" fillId="34" borderId="0" xfId="51" applyFont="1" applyFill="1" applyAlignment="1">
      <alignment vertical="center"/>
      <protection/>
    </xf>
    <xf numFmtId="3" fontId="6" fillId="34" borderId="28" xfId="51" applyNumberFormat="1" applyFont="1" applyFill="1" applyBorder="1" applyAlignment="1">
      <alignment vertical="center"/>
      <protection/>
    </xf>
    <xf numFmtId="3" fontId="6" fillId="34" borderId="39" xfId="51" applyNumberFormat="1" applyFont="1" applyFill="1" applyBorder="1" applyAlignment="1">
      <alignment vertical="center"/>
      <protection/>
    </xf>
    <xf numFmtId="3" fontId="6" fillId="34" borderId="29" xfId="51" applyNumberFormat="1" applyFont="1" applyFill="1" applyBorder="1" applyAlignment="1">
      <alignment vertical="center"/>
      <protection/>
    </xf>
    <xf numFmtId="3" fontId="6" fillId="34" borderId="40" xfId="51" applyNumberFormat="1" applyFont="1" applyFill="1" applyBorder="1" applyAlignment="1">
      <alignment vertical="center"/>
      <protection/>
    </xf>
    <xf numFmtId="3" fontId="6" fillId="34" borderId="30" xfId="51" applyNumberFormat="1" applyFont="1" applyFill="1" applyBorder="1" applyAlignment="1">
      <alignment vertical="center"/>
      <protection/>
    </xf>
    <xf numFmtId="3" fontId="6" fillId="34" borderId="41" xfId="51" applyNumberFormat="1" applyFont="1" applyFill="1" applyBorder="1" applyAlignment="1">
      <alignment vertical="center"/>
      <protection/>
    </xf>
    <xf numFmtId="4" fontId="9" fillId="34" borderId="0" xfId="51" applyNumberFormat="1" applyFont="1" applyFill="1" applyAlignment="1">
      <alignment vertical="center"/>
      <protection/>
    </xf>
    <xf numFmtId="0" fontId="9" fillId="34" borderId="0" xfId="51" applyFont="1" applyFill="1" applyAlignment="1">
      <alignment vertical="center"/>
      <protection/>
    </xf>
    <xf numFmtId="0" fontId="6" fillId="34" borderId="0" xfId="51" applyFont="1" applyFill="1" applyAlignment="1" applyProtection="1">
      <alignment vertical="center"/>
      <protection locked="0"/>
    </xf>
    <xf numFmtId="3" fontId="6" fillId="34" borderId="42" xfId="51" applyNumberFormat="1" applyFont="1" applyFill="1" applyBorder="1" applyAlignment="1">
      <alignment vertical="center"/>
      <protection/>
    </xf>
    <xf numFmtId="173" fontId="6" fillId="33" borderId="40" xfId="51" applyNumberFormat="1" applyFont="1" applyFill="1" applyBorder="1" applyAlignment="1">
      <alignment horizontal="center" vertical="center"/>
      <protection/>
    </xf>
    <xf numFmtId="0" fontId="8" fillId="0" borderId="43" xfId="52" applyFont="1" applyBorder="1" applyAlignment="1">
      <alignment vertical="center" wrapText="1"/>
      <protection/>
    </xf>
    <xf numFmtId="0" fontId="8" fillId="0" borderId="44" xfId="52" applyFont="1" applyBorder="1" applyAlignment="1">
      <alignment vertical="center" wrapText="1"/>
      <protection/>
    </xf>
    <xf numFmtId="0" fontId="6" fillId="33" borderId="45" xfId="51" applyFont="1" applyFill="1" applyBorder="1" applyAlignment="1">
      <alignment horizontal="center" vertical="center"/>
      <protection/>
    </xf>
    <xf numFmtId="0" fontId="6" fillId="33" borderId="25" xfId="51" applyFont="1" applyFill="1" applyBorder="1" applyAlignment="1">
      <alignment horizontal="center" vertical="center"/>
      <protection/>
    </xf>
    <xf numFmtId="0" fontId="6" fillId="33" borderId="46" xfId="51" applyFont="1" applyFill="1" applyBorder="1" applyAlignment="1">
      <alignment horizontal="center" vertical="center"/>
      <protection/>
    </xf>
    <xf numFmtId="0" fontId="6" fillId="33" borderId="47" xfId="51" applyFont="1" applyFill="1" applyBorder="1" applyAlignment="1">
      <alignment horizontal="center" vertical="center" wrapText="1"/>
      <protection/>
    </xf>
    <xf numFmtId="3" fontId="6" fillId="0" borderId="0" xfId="51" applyNumberFormat="1" applyFont="1" applyFill="1" applyBorder="1" applyAlignment="1" applyProtection="1">
      <alignment horizontal="left" vertical="center"/>
      <protection hidden="1"/>
    </xf>
    <xf numFmtId="3" fontId="6" fillId="0" borderId="0" xfId="51" applyNumberFormat="1" applyFont="1" applyBorder="1" applyAlignment="1" applyProtection="1">
      <alignment horizontal="left" vertical="center"/>
      <protection hidden="1"/>
    </xf>
    <xf numFmtId="0" fontId="6" fillId="33" borderId="48" xfId="51" applyFont="1" applyFill="1" applyBorder="1" applyAlignment="1">
      <alignment horizontal="center" vertical="center"/>
      <protection/>
    </xf>
    <xf numFmtId="0" fontId="6" fillId="33" borderId="49" xfId="51" applyFont="1" applyFill="1" applyBorder="1" applyAlignment="1">
      <alignment horizontal="center" vertical="center" wrapText="1"/>
      <protection/>
    </xf>
    <xf numFmtId="0" fontId="6" fillId="0" borderId="50" xfId="51" applyFont="1" applyFill="1" applyBorder="1" applyAlignment="1">
      <alignment horizontal="center" vertical="center" wrapText="1"/>
      <protection/>
    </xf>
    <xf numFmtId="0" fontId="8" fillId="33" borderId="51" xfId="54" applyFont="1" applyFill="1" applyBorder="1" applyAlignment="1">
      <alignment horizontal="left" vertical="center"/>
      <protection/>
    </xf>
    <xf numFmtId="0" fontId="8" fillId="33" borderId="52" xfId="54" applyFont="1" applyFill="1" applyBorder="1" applyAlignment="1">
      <alignment horizontal="left" vertical="center"/>
      <protection/>
    </xf>
    <xf numFmtId="0" fontId="6" fillId="33" borderId="53" xfId="51" applyFont="1" applyFill="1" applyBorder="1" applyAlignment="1">
      <alignment vertical="center"/>
      <protection/>
    </xf>
    <xf numFmtId="0" fontId="6" fillId="33" borderId="54" xfId="51" applyFont="1" applyFill="1" applyBorder="1" applyAlignment="1">
      <alignment vertical="center"/>
      <protection/>
    </xf>
    <xf numFmtId="0" fontId="6" fillId="33" borderId="55" xfId="51" applyFont="1" applyFill="1" applyBorder="1" applyAlignment="1">
      <alignment vertical="center"/>
      <protection/>
    </xf>
    <xf numFmtId="0" fontId="6" fillId="33" borderId="56" xfId="54" applyFont="1" applyFill="1" applyBorder="1" applyAlignment="1">
      <alignment horizontal="left" vertical="center"/>
      <protection/>
    </xf>
    <xf numFmtId="0" fontId="6" fillId="0" borderId="31" xfId="51" applyFont="1" applyBorder="1" applyAlignment="1">
      <alignment horizontal="center" vertical="center"/>
      <protection/>
    </xf>
    <xf numFmtId="0" fontId="6" fillId="0" borderId="57" xfId="51" applyFont="1" applyBorder="1" applyAlignment="1" applyProtection="1">
      <alignment horizontal="center" vertical="center" wrapText="1"/>
      <protection locked="0"/>
    </xf>
    <xf numFmtId="0" fontId="6" fillId="0" borderId="58" xfId="51" applyFont="1" applyBorder="1" applyAlignment="1" applyProtection="1">
      <alignment horizontal="center" vertical="center" wrapText="1"/>
      <protection locked="0"/>
    </xf>
    <xf numFmtId="0" fontId="6" fillId="0" borderId="59" xfId="51" applyFont="1" applyBorder="1" applyAlignment="1" applyProtection="1">
      <alignment horizontal="center" vertical="center" wrapText="1"/>
      <protection locked="0"/>
    </xf>
    <xf numFmtId="0" fontId="6" fillId="0" borderId="60" xfId="51" applyFont="1" applyBorder="1" applyAlignment="1" applyProtection="1">
      <alignment horizontal="center" vertical="center" wrapText="1"/>
      <protection locked="0"/>
    </xf>
    <xf numFmtId="0" fontId="6" fillId="0" borderId="61" xfId="51" applyFont="1" applyBorder="1" applyAlignment="1" applyProtection="1">
      <alignment horizontal="center" vertical="center" wrapText="1"/>
      <protection locked="0"/>
    </xf>
    <xf numFmtId="0" fontId="6" fillId="0" borderId="16" xfId="51" applyFont="1" applyBorder="1" applyAlignment="1" applyProtection="1">
      <alignment horizontal="center" vertical="center" wrapText="1"/>
      <protection locked="0"/>
    </xf>
    <xf numFmtId="0" fontId="6" fillId="0" borderId="14" xfId="51" applyFont="1" applyBorder="1" applyAlignment="1" applyProtection="1">
      <alignment horizontal="center" vertical="center" wrapText="1"/>
      <protection locked="0"/>
    </xf>
    <xf numFmtId="0" fontId="6" fillId="0" borderId="62" xfId="51" applyFont="1" applyBorder="1" applyAlignment="1" applyProtection="1">
      <alignment horizontal="center" vertical="center" wrapText="1"/>
      <protection locked="0"/>
    </xf>
    <xf numFmtId="0" fontId="6" fillId="0" borderId="19" xfId="51" applyFont="1" applyBorder="1" applyAlignment="1" applyProtection="1">
      <alignment horizontal="center" vertical="center" wrapText="1"/>
      <protection locked="0"/>
    </xf>
    <xf numFmtId="0" fontId="12" fillId="0" borderId="14" xfId="0" applyFont="1" applyBorder="1" applyAlignment="1">
      <alignment horizontal="center" vertical="center"/>
    </xf>
    <xf numFmtId="0" fontId="12" fillId="0" borderId="63" xfId="0" applyFont="1" applyBorder="1" applyAlignment="1">
      <alignment horizontal="center" vertical="center" wrapText="1" shrinkToFit="1"/>
    </xf>
    <xf numFmtId="0" fontId="12" fillId="0" borderId="63" xfId="0" applyFont="1" applyFill="1" applyBorder="1" applyAlignment="1">
      <alignment horizontal="center" vertical="center" wrapText="1" shrinkToFit="1"/>
    </xf>
    <xf numFmtId="0" fontId="12" fillId="0" borderId="64" xfId="0" applyFont="1" applyFill="1" applyBorder="1" applyAlignment="1">
      <alignment horizontal="center" vertical="center" wrapText="1" shrinkToFit="1"/>
    </xf>
    <xf numFmtId="0" fontId="12" fillId="0" borderId="0" xfId="0" applyFont="1" applyAlignment="1">
      <alignment horizontal="left" vertical="center" wrapText="1"/>
    </xf>
    <xf numFmtId="0" fontId="12" fillId="0" borderId="0" xfId="55" applyFont="1" applyAlignment="1">
      <alignment vertical="center"/>
      <protection/>
    </xf>
    <xf numFmtId="0" fontId="6" fillId="0" borderId="0" xfId="55" applyFont="1" applyAlignment="1">
      <alignment vertical="center"/>
      <protection/>
    </xf>
    <xf numFmtId="0" fontId="6" fillId="0" borderId="0" xfId="55" applyFont="1" applyAlignment="1" applyProtection="1">
      <alignment vertical="center"/>
      <protection locked="0"/>
    </xf>
    <xf numFmtId="0" fontId="12" fillId="0" borderId="65" xfId="0" applyFont="1" applyBorder="1" applyAlignment="1">
      <alignment horizontal="center" vertical="center"/>
    </xf>
    <xf numFmtId="0" fontId="12" fillId="0" borderId="66" xfId="0" applyFont="1" applyFill="1" applyBorder="1" applyAlignment="1">
      <alignment horizontal="center" vertical="center" wrapText="1" shrinkToFit="1"/>
    </xf>
    <xf numFmtId="0" fontId="8" fillId="0" borderId="0" xfId="55" applyFont="1" applyAlignment="1">
      <alignment vertical="center"/>
      <protection/>
    </xf>
    <xf numFmtId="0" fontId="22" fillId="0" borderId="0" xfId="0" applyFont="1" applyAlignment="1">
      <alignment vertical="center"/>
    </xf>
    <xf numFmtId="0" fontId="12" fillId="0" borderId="16" xfId="0" applyFont="1" applyBorder="1" applyAlignment="1">
      <alignment horizontal="center" vertical="center"/>
    </xf>
    <xf numFmtId="0" fontId="12" fillId="0" borderId="14" xfId="0" applyFont="1" applyBorder="1" applyAlignment="1">
      <alignment horizontal="center" vertical="center" wrapText="1" shrinkToFit="1"/>
    </xf>
    <xf numFmtId="0" fontId="12" fillId="0" borderId="66" xfId="0" applyFont="1" applyBorder="1" applyAlignment="1">
      <alignment horizontal="center" vertical="center" wrapText="1" shrinkToFit="1"/>
    </xf>
    <xf numFmtId="0" fontId="12" fillId="0" borderId="67" xfId="0" applyFont="1" applyFill="1" applyBorder="1" applyAlignment="1">
      <alignment horizontal="center" vertical="center" wrapText="1" shrinkToFit="1"/>
    </xf>
    <xf numFmtId="0" fontId="12" fillId="0" borderId="68" xfId="0" applyFont="1" applyFill="1" applyBorder="1" applyAlignment="1">
      <alignment horizontal="center" vertical="center"/>
    </xf>
    <xf numFmtId="0" fontId="12" fillId="0" borderId="33" xfId="0" applyFont="1" applyFill="1" applyBorder="1" applyAlignment="1">
      <alignment vertical="center"/>
    </xf>
    <xf numFmtId="0" fontId="12" fillId="0" borderId="69" xfId="0" applyFont="1" applyFill="1" applyBorder="1" applyAlignment="1">
      <alignment vertical="center"/>
    </xf>
    <xf numFmtId="0" fontId="12" fillId="0" borderId="70" xfId="0" applyFont="1" applyFill="1" applyBorder="1" applyAlignment="1">
      <alignment horizontal="center" vertical="center"/>
    </xf>
    <xf numFmtId="0" fontId="12" fillId="0" borderId="37" xfId="0" applyFont="1" applyFill="1" applyBorder="1" applyAlignment="1">
      <alignment vertical="center"/>
    </xf>
    <xf numFmtId="0" fontId="0" fillId="0" borderId="0" xfId="0" applyAlignment="1">
      <alignment horizontal="righ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Alignment="1">
      <alignment horizontal="right"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8" fillId="0" borderId="0" xfId="55" applyFont="1" applyFill="1" applyAlignment="1">
      <alignment vertical="center"/>
      <protection/>
    </xf>
    <xf numFmtId="0" fontId="20" fillId="0" borderId="0" xfId="0" applyFont="1" applyFill="1" applyBorder="1" applyAlignment="1">
      <alignment horizontal="left" vertical="center"/>
    </xf>
    <xf numFmtId="0" fontId="1" fillId="0" borderId="0" xfId="0" applyFont="1" applyFill="1" applyBorder="1" applyAlignment="1">
      <alignment vertical="center"/>
    </xf>
    <xf numFmtId="0" fontId="6" fillId="0" borderId="68" xfId="0" applyFont="1" applyFill="1" applyBorder="1" applyAlignment="1">
      <alignment horizontal="center" vertical="center"/>
    </xf>
    <xf numFmtId="0" fontId="6" fillId="0" borderId="33" xfId="0" applyFont="1" applyFill="1" applyBorder="1" applyAlignment="1">
      <alignment vertical="center"/>
    </xf>
    <xf numFmtId="3" fontId="0" fillId="0" borderId="0" xfId="0" applyNumberFormat="1" applyAlignment="1">
      <alignment horizontal="right" vertical="center"/>
    </xf>
    <xf numFmtId="3" fontId="6" fillId="0" borderId="65" xfId="55" applyNumberFormat="1" applyFont="1" applyBorder="1" applyAlignment="1" applyProtection="1">
      <alignment horizontal="right" vertical="center"/>
      <protection locked="0"/>
    </xf>
    <xf numFmtId="3" fontId="6" fillId="0" borderId="71" xfId="55" applyNumberFormat="1" applyFont="1" applyBorder="1" applyAlignment="1" applyProtection="1">
      <alignment horizontal="right" vertical="center"/>
      <protection locked="0"/>
    </xf>
    <xf numFmtId="0" fontId="6" fillId="33" borderId="72" xfId="51" applyFont="1" applyFill="1" applyBorder="1" applyAlignment="1">
      <alignment horizontal="center" vertical="center" wrapText="1"/>
      <protection/>
    </xf>
    <xf numFmtId="0" fontId="6" fillId="0" borderId="73" xfId="51" applyFont="1" applyBorder="1" applyAlignment="1">
      <alignment horizontal="center" vertical="center"/>
      <protection/>
    </xf>
    <xf numFmtId="0" fontId="6" fillId="0" borderId="74" xfId="51" applyFont="1" applyBorder="1" applyAlignment="1">
      <alignment horizontal="center" vertical="center"/>
      <protection/>
    </xf>
    <xf numFmtId="0" fontId="6" fillId="0" borderId="75" xfId="51" applyFont="1" applyBorder="1" applyAlignment="1">
      <alignment horizontal="center" vertical="center"/>
      <protection/>
    </xf>
    <xf numFmtId="0" fontId="8" fillId="0" borderId="0" xfId="52" applyFont="1" applyBorder="1" applyAlignment="1">
      <alignment vertical="center"/>
      <protection/>
    </xf>
    <xf numFmtId="0" fontId="6" fillId="0" borderId="10" xfId="52" applyFont="1" applyBorder="1" applyAlignment="1">
      <alignment vertical="center" wrapText="1"/>
      <protection/>
    </xf>
    <xf numFmtId="49" fontId="6" fillId="0" borderId="14" xfId="52" applyNumberFormat="1" applyFont="1" applyBorder="1" applyAlignment="1">
      <alignment horizontal="center" vertical="center"/>
      <protection/>
    </xf>
    <xf numFmtId="0" fontId="6" fillId="0" borderId="16" xfId="52" applyFont="1" applyBorder="1" applyAlignment="1">
      <alignment horizontal="center" vertical="center" wrapText="1"/>
      <protection/>
    </xf>
    <xf numFmtId="3" fontId="6" fillId="0" borderId="0" xfId="52" applyNumberFormat="1" applyFont="1" applyBorder="1" applyAlignment="1">
      <alignment vertical="center"/>
      <protection/>
    </xf>
    <xf numFmtId="0" fontId="6" fillId="0" borderId="0" xfId="52" applyFont="1" applyBorder="1" applyAlignment="1">
      <alignment vertical="center" wrapText="1"/>
      <protection/>
    </xf>
    <xf numFmtId="0" fontId="6" fillId="0" borderId="0" xfId="52" applyFont="1" applyBorder="1" applyAlignment="1">
      <alignment horizontal="center" vertical="center"/>
      <protection/>
    </xf>
    <xf numFmtId="0" fontId="6" fillId="0" borderId="76" xfId="51" applyFont="1" applyBorder="1" applyAlignment="1" applyProtection="1">
      <alignment vertical="center"/>
      <protection/>
    </xf>
    <xf numFmtId="0" fontId="6" fillId="0" borderId="16" xfId="51" applyFont="1" applyBorder="1" applyAlignment="1" applyProtection="1">
      <alignment vertical="center"/>
      <protection/>
    </xf>
    <xf numFmtId="0" fontId="6" fillId="0" borderId="12" xfId="51" applyFont="1" applyBorder="1" applyAlignment="1" applyProtection="1">
      <alignment vertical="center"/>
      <protection/>
    </xf>
    <xf numFmtId="0" fontId="6" fillId="0" borderId="77" xfId="51" applyFont="1" applyBorder="1" applyAlignment="1" applyProtection="1">
      <alignment vertical="center"/>
      <protection/>
    </xf>
    <xf numFmtId="0" fontId="6" fillId="0" borderId="0" xfId="51" applyFont="1" applyAlignment="1" applyProtection="1">
      <alignment vertical="center"/>
      <protection/>
    </xf>
    <xf numFmtId="0" fontId="12" fillId="0" borderId="0" xfId="51" applyFont="1" applyAlignment="1" applyProtection="1">
      <alignment horizontal="right" vertical="top" wrapText="1"/>
      <protection/>
    </xf>
    <xf numFmtId="0" fontId="12" fillId="0" borderId="0" xfId="51" applyFont="1" applyAlignment="1" applyProtection="1">
      <alignment vertical="top" wrapText="1"/>
      <protection/>
    </xf>
    <xf numFmtId="3" fontId="6" fillId="0" borderId="22" xfId="51" applyNumberFormat="1" applyFont="1" applyFill="1" applyBorder="1" applyAlignment="1" applyProtection="1">
      <alignment vertical="center"/>
      <protection locked="0"/>
    </xf>
    <xf numFmtId="3" fontId="6" fillId="0" borderId="24" xfId="51" applyNumberFormat="1" applyFont="1" applyFill="1" applyBorder="1" applyAlignment="1" applyProtection="1">
      <alignment vertical="center"/>
      <protection locked="0"/>
    </xf>
    <xf numFmtId="3" fontId="6" fillId="0" borderId="19" xfId="51" applyNumberFormat="1" applyFont="1" applyFill="1" applyBorder="1" applyAlignment="1" applyProtection="1">
      <alignment vertical="center"/>
      <protection locked="0"/>
    </xf>
    <xf numFmtId="3" fontId="6" fillId="0" borderId="22" xfId="51" applyNumberFormat="1" applyFont="1" applyFill="1" applyBorder="1" applyAlignment="1" applyProtection="1">
      <alignment vertical="center"/>
      <protection hidden="1"/>
    </xf>
    <xf numFmtId="3" fontId="6" fillId="0" borderId="21" xfId="51" applyNumberFormat="1" applyFont="1" applyFill="1" applyBorder="1" applyAlignment="1" applyProtection="1">
      <alignment vertical="center"/>
      <protection locked="0"/>
    </xf>
    <xf numFmtId="0" fontId="7" fillId="0" borderId="0" xfId="51" applyFont="1" applyAlignment="1" applyProtection="1">
      <alignment vertical="center"/>
      <protection/>
    </xf>
    <xf numFmtId="4" fontId="6" fillId="0" borderId="0" xfId="51" applyNumberFormat="1" applyFont="1" applyAlignment="1" applyProtection="1">
      <alignment vertical="center"/>
      <protection/>
    </xf>
    <xf numFmtId="4" fontId="12" fillId="0" borderId="0" xfId="51" applyNumberFormat="1" applyFont="1" applyBorder="1" applyAlignment="1" applyProtection="1">
      <alignment horizontal="right" vertical="center" wrapText="1"/>
      <protection/>
    </xf>
    <xf numFmtId="0" fontId="6" fillId="0" borderId="12" xfId="51" applyFont="1" applyBorder="1" applyAlignment="1" applyProtection="1">
      <alignment horizontal="center" vertical="center"/>
      <protection/>
    </xf>
    <xf numFmtId="0" fontId="6" fillId="0" borderId="78" xfId="51" applyFont="1" applyBorder="1" applyAlignment="1" applyProtection="1">
      <alignment horizontal="center" vertical="center"/>
      <protection/>
    </xf>
    <xf numFmtId="0" fontId="6" fillId="0" borderId="34" xfId="51" applyFont="1" applyBorder="1" applyAlignment="1" applyProtection="1">
      <alignment horizontal="center" vertical="center"/>
      <protection/>
    </xf>
    <xf numFmtId="4" fontId="6" fillId="0" borderId="13" xfId="51" applyNumberFormat="1" applyFont="1" applyBorder="1" applyAlignment="1" applyProtection="1">
      <alignment horizontal="center" vertical="center"/>
      <protection/>
    </xf>
    <xf numFmtId="4" fontId="6" fillId="0" borderId="22" xfId="51" applyNumberFormat="1" applyFont="1" applyBorder="1" applyAlignment="1" applyProtection="1">
      <alignment horizontal="center" vertical="center"/>
      <protection/>
    </xf>
    <xf numFmtId="0" fontId="6" fillId="0" borderId="0" xfId="51" applyFont="1" applyAlignment="1" applyProtection="1">
      <alignment horizontal="center" vertical="center"/>
      <protection/>
    </xf>
    <xf numFmtId="0" fontId="6" fillId="0" borderId="15" xfId="51" applyFont="1" applyBorder="1" applyAlignment="1" applyProtection="1">
      <alignment vertical="center"/>
      <protection/>
    </xf>
    <xf numFmtId="0" fontId="6" fillId="0" borderId="14" xfId="51" applyFont="1" applyBorder="1" applyAlignment="1" applyProtection="1">
      <alignment vertical="center"/>
      <protection/>
    </xf>
    <xf numFmtId="0" fontId="12" fillId="0" borderId="0" xfId="51" applyFont="1" applyBorder="1" applyAlignment="1" applyProtection="1">
      <alignment vertical="center" wrapText="1"/>
      <protection/>
    </xf>
    <xf numFmtId="0" fontId="6" fillId="0" borderId="20" xfId="51" applyFont="1" applyBorder="1" applyAlignment="1" applyProtection="1">
      <alignment vertical="center"/>
      <protection/>
    </xf>
    <xf numFmtId="0" fontId="6" fillId="0" borderId="79" xfId="51" applyFont="1" applyBorder="1" applyAlignment="1" applyProtection="1">
      <alignment vertical="center"/>
      <protection/>
    </xf>
    <xf numFmtId="0" fontId="6" fillId="0" borderId="78" xfId="51" applyFont="1" applyBorder="1" applyAlignment="1" applyProtection="1">
      <alignment vertical="center"/>
      <protection/>
    </xf>
    <xf numFmtId="3" fontId="6" fillId="0" borderId="13" xfId="51" applyNumberFormat="1" applyFont="1" applyBorder="1" applyAlignment="1" applyProtection="1">
      <alignment horizontal="right" vertical="center" wrapText="1"/>
      <protection/>
    </xf>
    <xf numFmtId="0" fontId="6" fillId="0" borderId="80" xfId="51" applyFont="1" applyBorder="1" applyAlignment="1" applyProtection="1">
      <alignment vertical="center"/>
      <protection/>
    </xf>
    <xf numFmtId="0" fontId="6" fillId="0" borderId="0" xfId="51" applyFont="1" applyFill="1" applyBorder="1" applyAlignment="1" applyProtection="1">
      <alignment vertical="center"/>
      <protection/>
    </xf>
    <xf numFmtId="0" fontId="6" fillId="0" borderId="62" xfId="51" applyFont="1" applyBorder="1" applyAlignment="1" applyProtection="1">
      <alignment vertical="center"/>
      <protection/>
    </xf>
    <xf numFmtId="0" fontId="6" fillId="0" borderId="81" xfId="51" applyFont="1" applyBorder="1" applyAlignment="1" applyProtection="1">
      <alignment vertical="center"/>
      <protection/>
    </xf>
    <xf numFmtId="0" fontId="6" fillId="0" borderId="82" xfId="51" applyFont="1" applyBorder="1" applyAlignment="1" applyProtection="1">
      <alignment vertical="center"/>
      <protection/>
    </xf>
    <xf numFmtId="0" fontId="19" fillId="0" borderId="0" xfId="51" applyFont="1" applyAlignment="1" applyProtection="1">
      <alignment vertical="center"/>
      <protection/>
    </xf>
    <xf numFmtId="4" fontId="6" fillId="0" borderId="0" xfId="51" applyNumberFormat="1" applyFont="1" applyAlignment="1" applyProtection="1">
      <alignment horizontal="right"/>
      <protection/>
    </xf>
    <xf numFmtId="0" fontId="6" fillId="0" borderId="17" xfId="51" applyFont="1" applyBorder="1" applyAlignment="1" applyProtection="1">
      <alignment vertical="center"/>
      <protection/>
    </xf>
    <xf numFmtId="0" fontId="6" fillId="0" borderId="10" xfId="51" applyFont="1" applyBorder="1" applyAlignment="1" applyProtection="1">
      <alignment vertical="center"/>
      <protection/>
    </xf>
    <xf numFmtId="0" fontId="6" fillId="0" borderId="10" xfId="51" applyFont="1" applyBorder="1" applyAlignment="1" applyProtection="1">
      <alignment vertical="center"/>
      <protection/>
    </xf>
    <xf numFmtId="0" fontId="8" fillId="0" borderId="10" xfId="51" applyFont="1" applyBorder="1" applyProtection="1">
      <alignment/>
      <protection/>
    </xf>
    <xf numFmtId="3" fontId="8" fillId="0" borderId="33" xfId="51" applyNumberFormat="1" applyFont="1" applyBorder="1" applyAlignment="1" applyProtection="1">
      <alignment horizontal="right" vertical="center"/>
      <protection/>
    </xf>
    <xf numFmtId="0" fontId="6" fillId="0" borderId="83" xfId="51" applyFont="1" applyBorder="1" applyAlignment="1" applyProtection="1">
      <alignment vertical="center"/>
      <protection/>
    </xf>
    <xf numFmtId="0" fontId="6" fillId="0" borderId="84" xfId="51" applyFont="1" applyBorder="1" applyAlignment="1" applyProtection="1">
      <alignment vertical="center"/>
      <protection/>
    </xf>
    <xf numFmtId="0" fontId="8" fillId="0" borderId="0" xfId="51" applyFont="1" applyProtection="1">
      <alignment/>
      <protection/>
    </xf>
    <xf numFmtId="0" fontId="8" fillId="0" borderId="85" xfId="51" applyFont="1" applyBorder="1" applyAlignment="1" applyProtection="1">
      <alignment horizontal="justify" vertical="top" wrapText="1"/>
      <protection/>
    </xf>
    <xf numFmtId="3" fontId="8" fillId="0" borderId="32" xfId="51" applyNumberFormat="1" applyFont="1" applyBorder="1" applyAlignment="1" applyProtection="1">
      <alignment horizontal="right" vertical="top" wrapText="1"/>
      <protection/>
    </xf>
    <xf numFmtId="0" fontId="6" fillId="0" borderId="85" xfId="51" applyFont="1" applyBorder="1" applyAlignment="1" applyProtection="1">
      <alignment horizontal="justify" vertical="top" wrapText="1"/>
      <protection/>
    </xf>
    <xf numFmtId="0" fontId="6" fillId="0" borderId="10" xfId="51" applyFont="1" applyBorder="1" applyAlignment="1" applyProtection="1">
      <alignment horizontal="justify" vertical="top" wrapText="1"/>
      <protection/>
    </xf>
    <xf numFmtId="0" fontId="8" fillId="0" borderId="10" xfId="51" applyFont="1" applyBorder="1" applyAlignment="1" applyProtection="1">
      <alignment horizontal="justify" vertical="top" wrapText="1"/>
      <protection/>
    </xf>
    <xf numFmtId="0" fontId="8" fillId="0" borderId="83" xfId="51" applyFont="1" applyBorder="1" applyAlignment="1" applyProtection="1">
      <alignment horizontal="justify" vertical="top" wrapText="1"/>
      <protection/>
    </xf>
    <xf numFmtId="3" fontId="8" fillId="0" borderId="37" xfId="51" applyNumberFormat="1" applyFont="1" applyBorder="1" applyAlignment="1" applyProtection="1">
      <alignment horizontal="right" vertical="top" wrapText="1"/>
      <protection/>
    </xf>
    <xf numFmtId="0" fontId="6" fillId="0" borderId="0" xfId="51" applyFont="1" applyAlignment="1" applyProtection="1">
      <alignment vertical="center"/>
      <protection/>
    </xf>
    <xf numFmtId="0" fontId="6" fillId="0" borderId="0" xfId="51" applyFont="1" applyFill="1" applyAlignment="1" applyProtection="1">
      <alignment horizontal="left" vertical="center"/>
      <protection/>
    </xf>
    <xf numFmtId="0" fontId="6" fillId="0" borderId="0" xfId="51" applyFont="1" applyFill="1" applyAlignment="1" applyProtection="1">
      <alignment vertical="center"/>
      <protection/>
    </xf>
    <xf numFmtId="0" fontId="6" fillId="0" borderId="0" xfId="51" applyFont="1" applyBorder="1" applyAlignment="1" applyProtection="1">
      <alignment vertical="center"/>
      <protection/>
    </xf>
    <xf numFmtId="0" fontId="0" fillId="0" borderId="0" xfId="0" applyAlignment="1" applyProtection="1">
      <alignment vertical="center"/>
      <protection/>
    </xf>
    <xf numFmtId="0" fontId="21" fillId="0" borderId="0" xfId="51" applyFont="1" applyAlignment="1" applyProtection="1">
      <alignment vertical="center"/>
      <protection/>
    </xf>
    <xf numFmtId="0" fontId="12" fillId="0" borderId="0" xfId="0" applyFont="1" applyAlignment="1" applyProtection="1">
      <alignment horizontal="right" vertical="center"/>
      <protection/>
    </xf>
    <xf numFmtId="0" fontId="6" fillId="0" borderId="0" xfId="51" applyFont="1" applyBorder="1" applyAlignment="1" applyProtection="1">
      <alignment horizontal="center" vertical="center"/>
      <protection/>
    </xf>
    <xf numFmtId="0" fontId="6" fillId="0" borderId="66" xfId="51" applyFont="1" applyFill="1" applyBorder="1" applyAlignment="1" applyProtection="1">
      <alignment horizontal="center" vertical="center" wrapText="1"/>
      <protection/>
    </xf>
    <xf numFmtId="0" fontId="6" fillId="0" borderId="86" xfId="51" applyFont="1" applyFill="1" applyBorder="1" applyAlignment="1" applyProtection="1">
      <alignment horizontal="center" vertical="center" wrapText="1"/>
      <protection/>
    </xf>
    <xf numFmtId="0" fontId="6" fillId="0" borderId="63" xfId="51" applyFont="1" applyFill="1" applyBorder="1" applyAlignment="1" applyProtection="1">
      <alignment horizontal="center" vertical="center" wrapText="1"/>
      <protection/>
    </xf>
    <xf numFmtId="0" fontId="6" fillId="0" borderId="64" xfId="51"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6" fillId="0" borderId="82" xfId="51" applyFont="1" applyBorder="1" applyAlignment="1" applyProtection="1">
      <alignment horizontal="center" vertical="center" wrapText="1"/>
      <protection/>
    </xf>
    <xf numFmtId="0" fontId="6" fillId="0" borderId="62" xfId="51" applyFont="1" applyBorder="1" applyAlignment="1" applyProtection="1">
      <alignment horizontal="center" vertical="center" wrapText="1"/>
      <protection/>
    </xf>
    <xf numFmtId="0" fontId="6" fillId="0" borderId="14" xfId="51" applyFont="1" applyBorder="1" applyAlignment="1" applyProtection="1">
      <alignment horizontal="left" vertical="center" wrapText="1"/>
      <protection/>
    </xf>
    <xf numFmtId="0" fontId="6" fillId="0" borderId="87" xfId="51" applyFont="1" applyBorder="1" applyAlignment="1" applyProtection="1">
      <alignment horizontal="center" vertical="center" wrapText="1"/>
      <protection/>
    </xf>
    <xf numFmtId="0" fontId="20" fillId="0" borderId="0" xfId="0" applyFont="1" applyAlignment="1" applyProtection="1">
      <alignment vertical="center"/>
      <protection/>
    </xf>
    <xf numFmtId="0" fontId="12" fillId="0" borderId="0" xfId="51" applyFont="1" applyAlignment="1" applyProtection="1">
      <alignment horizontal="left" vertical="center"/>
      <protection/>
    </xf>
    <xf numFmtId="0" fontId="12" fillId="0" borderId="0" xfId="51" applyFont="1" applyAlignment="1" applyProtection="1">
      <alignment horizontal="right" vertical="center"/>
      <protection/>
    </xf>
    <xf numFmtId="0" fontId="6" fillId="0" borderId="63" xfId="51" applyFont="1" applyBorder="1" applyAlignment="1" applyProtection="1">
      <alignment horizontal="center" vertical="center"/>
      <protection/>
    </xf>
    <xf numFmtId="0" fontId="6" fillId="0" borderId="85" xfId="51" applyFont="1" applyBorder="1" applyAlignment="1" applyProtection="1">
      <alignment horizontal="center" vertical="center" wrapText="1"/>
      <protection/>
    </xf>
    <xf numFmtId="0" fontId="6" fillId="0" borderId="10" xfId="51" applyFont="1" applyBorder="1" applyAlignment="1" applyProtection="1">
      <alignment horizontal="center" vertical="center" wrapText="1"/>
      <protection/>
    </xf>
    <xf numFmtId="0" fontId="6" fillId="0" borderId="62" xfId="51" applyFont="1" applyFill="1" applyBorder="1" applyAlignment="1" applyProtection="1">
      <alignment horizontal="left" vertical="center"/>
      <protection/>
    </xf>
    <xf numFmtId="0" fontId="6" fillId="0" borderId="43" xfId="51" applyFont="1" applyBorder="1" applyAlignment="1" applyProtection="1">
      <alignment horizontal="center" vertical="center" wrapText="1"/>
      <protection/>
    </xf>
    <xf numFmtId="0" fontId="8" fillId="0" borderId="88" xfId="51" applyFont="1" applyBorder="1" applyAlignment="1" applyProtection="1">
      <alignment horizontal="center" vertical="center" wrapText="1"/>
      <protection/>
    </xf>
    <xf numFmtId="0" fontId="12" fillId="0" borderId="0" xfId="0" applyFont="1" applyAlignment="1" applyProtection="1">
      <alignment vertical="center"/>
      <protection/>
    </xf>
    <xf numFmtId="0" fontId="0" fillId="0" borderId="0" xfId="0" applyAlignment="1" applyProtection="1">
      <alignment/>
      <protection/>
    </xf>
    <xf numFmtId="0" fontId="6" fillId="0" borderId="0" xfId="51" applyFont="1" applyAlignment="1" applyProtection="1">
      <alignment horizontal="right" vertical="center"/>
      <protection/>
    </xf>
    <xf numFmtId="0" fontId="6" fillId="0" borderId="24" xfId="51" applyFont="1" applyBorder="1" applyAlignment="1" applyProtection="1">
      <alignment vertical="center" wrapText="1"/>
      <protection/>
    </xf>
    <xf numFmtId="0" fontId="6" fillId="0" borderId="61" xfId="51" applyFont="1" applyBorder="1" applyAlignment="1" applyProtection="1">
      <alignment horizontal="center" vertical="center" wrapText="1"/>
      <protection/>
    </xf>
    <xf numFmtId="0" fontId="8" fillId="35" borderId="89" xfId="51" applyFont="1" applyFill="1" applyBorder="1" applyAlignment="1" applyProtection="1">
      <alignment vertical="center" wrapText="1"/>
      <protection/>
    </xf>
    <xf numFmtId="3" fontId="8" fillId="35" borderId="23" xfId="51" applyNumberFormat="1" applyFont="1" applyFill="1" applyBorder="1" applyAlignment="1" applyProtection="1">
      <alignment vertical="center" wrapText="1"/>
      <protection/>
    </xf>
    <xf numFmtId="173" fontId="8" fillId="35" borderId="24" xfId="51" applyNumberFormat="1" applyFont="1" applyFill="1" applyBorder="1" applyAlignment="1" applyProtection="1">
      <alignment horizontal="center" vertical="center"/>
      <protection/>
    </xf>
    <xf numFmtId="3" fontId="6" fillId="0" borderId="16" xfId="51" applyNumberFormat="1" applyFont="1" applyBorder="1" applyAlignment="1" applyProtection="1">
      <alignment horizontal="center" vertical="center"/>
      <protection/>
    </xf>
    <xf numFmtId="3" fontId="10" fillId="0" borderId="68" xfId="51" applyNumberFormat="1" applyFont="1" applyBorder="1" applyAlignment="1" applyProtection="1">
      <alignment vertical="center" wrapText="1"/>
      <protection/>
    </xf>
    <xf numFmtId="173" fontId="6" fillId="33" borderId="14" xfId="51" applyNumberFormat="1" applyFont="1" applyFill="1" applyBorder="1" applyAlignment="1" applyProtection="1">
      <alignment horizontal="center" vertical="center"/>
      <protection/>
    </xf>
    <xf numFmtId="3" fontId="6" fillId="0" borderId="68" xfId="51" applyNumberFormat="1" applyFont="1" applyBorder="1" applyAlignment="1" applyProtection="1">
      <alignment vertical="center"/>
      <protection/>
    </xf>
    <xf numFmtId="3" fontId="6" fillId="0" borderId="68" xfId="51" applyNumberFormat="1" applyFont="1" applyBorder="1" applyAlignment="1" applyProtection="1">
      <alignment vertical="center" wrapText="1"/>
      <protection/>
    </xf>
    <xf numFmtId="3" fontId="8" fillId="35" borderId="68" xfId="51" applyNumberFormat="1" applyFont="1" applyFill="1" applyBorder="1" applyAlignment="1" applyProtection="1">
      <alignment vertical="center" wrapText="1"/>
      <protection/>
    </xf>
    <xf numFmtId="3" fontId="8" fillId="35" borderId="15" xfId="51" applyNumberFormat="1" applyFont="1" applyFill="1" applyBorder="1" applyAlignment="1" applyProtection="1">
      <alignment vertical="center" wrapText="1"/>
      <protection/>
    </xf>
    <xf numFmtId="173" fontId="8" fillId="35" borderId="18" xfId="51" applyNumberFormat="1" applyFont="1" applyFill="1" applyBorder="1" applyAlignment="1" applyProtection="1">
      <alignment horizontal="center" vertical="center"/>
      <protection/>
    </xf>
    <xf numFmtId="3" fontId="6" fillId="0" borderId="62" xfId="51" applyNumberFormat="1" applyFont="1" applyBorder="1" applyAlignment="1" applyProtection="1">
      <alignment vertical="center" wrapText="1"/>
      <protection/>
    </xf>
    <xf numFmtId="3" fontId="6" fillId="0" borderId="14" xfId="51" applyNumberFormat="1" applyFont="1" applyBorder="1" applyAlignment="1" applyProtection="1">
      <alignment vertical="center" wrapText="1"/>
      <protection/>
    </xf>
    <xf numFmtId="3" fontId="6" fillId="0" borderId="20" xfId="51" applyNumberFormat="1" applyFont="1" applyBorder="1" applyAlignment="1" applyProtection="1">
      <alignment vertical="center" wrapText="1"/>
      <protection/>
    </xf>
    <xf numFmtId="173" fontId="8" fillId="33" borderId="22" xfId="51" applyNumberFormat="1" applyFont="1" applyFill="1" applyBorder="1" applyAlignment="1" applyProtection="1">
      <alignment horizontal="center" vertical="center"/>
      <protection/>
    </xf>
    <xf numFmtId="0" fontId="6" fillId="0" borderId="0" xfId="51" applyFont="1" applyBorder="1" applyAlignment="1" applyProtection="1">
      <alignment horizontal="left" vertical="center"/>
      <protection/>
    </xf>
    <xf numFmtId="0" fontId="8" fillId="0" borderId="0" xfId="51" applyFont="1" applyBorder="1" applyAlignment="1" applyProtection="1">
      <alignment horizontal="left" vertical="center"/>
      <protection/>
    </xf>
    <xf numFmtId="0" fontId="6" fillId="0" borderId="0" xfId="51" applyFont="1" applyAlignment="1" applyProtection="1">
      <alignment horizontal="left" vertical="center" wrapText="1"/>
      <protection/>
    </xf>
    <xf numFmtId="0" fontId="6" fillId="0" borderId="0" xfId="51" applyFont="1" applyFill="1" applyAlignment="1" applyProtection="1">
      <alignment horizontal="left" vertical="center"/>
      <protection/>
    </xf>
    <xf numFmtId="0" fontId="6" fillId="0" borderId="0" xfId="51" applyFont="1" applyAlignment="1" applyProtection="1">
      <alignment horizontal="left" vertical="center"/>
      <protection/>
    </xf>
    <xf numFmtId="0" fontId="6" fillId="0" borderId="0" xfId="51" applyFont="1" applyAlignment="1" applyProtection="1">
      <alignment horizontal="left" vertical="center"/>
      <protection/>
    </xf>
    <xf numFmtId="3" fontId="6" fillId="0" borderId="14" xfId="51" applyNumberFormat="1" applyFont="1" applyFill="1" applyBorder="1" applyAlignment="1" applyProtection="1">
      <alignment vertical="center"/>
      <protection hidden="1" locked="0"/>
    </xf>
    <xf numFmtId="3" fontId="6" fillId="0" borderId="20" xfId="51" applyNumberFormat="1" applyFont="1" applyFill="1" applyBorder="1" applyAlignment="1" applyProtection="1">
      <alignment vertical="center"/>
      <protection hidden="1" locked="0"/>
    </xf>
    <xf numFmtId="0" fontId="19" fillId="0" borderId="0" xfId="51" applyFont="1" applyAlignment="1" applyProtection="1">
      <alignment vertical="center"/>
      <protection/>
    </xf>
    <xf numFmtId="0" fontId="27" fillId="0" borderId="0" xfId="51" applyFont="1" applyAlignment="1" applyProtection="1">
      <alignment horizontal="right" vertical="center"/>
      <protection/>
    </xf>
    <xf numFmtId="0" fontId="6" fillId="0" borderId="63" xfId="51" applyFont="1" applyBorder="1" applyAlignment="1" applyProtection="1">
      <alignment horizontal="center" vertical="center" wrapText="1"/>
      <protection/>
    </xf>
    <xf numFmtId="0" fontId="6" fillId="0" borderId="64" xfId="51" applyFont="1" applyBorder="1" applyAlignment="1" applyProtection="1">
      <alignment horizontal="center" vertical="center" wrapText="1"/>
      <protection/>
    </xf>
    <xf numFmtId="0" fontId="6" fillId="0" borderId="62" xfId="51" applyFont="1" applyBorder="1" applyAlignment="1" applyProtection="1">
      <alignment vertical="center" wrapText="1"/>
      <protection/>
    </xf>
    <xf numFmtId="0" fontId="4" fillId="0" borderId="0" xfId="51" applyProtection="1">
      <alignment/>
      <protection/>
    </xf>
    <xf numFmtId="0" fontId="6" fillId="35" borderId="14" xfId="51" applyFont="1" applyFill="1" applyBorder="1" applyAlignment="1" applyProtection="1">
      <alignment horizontal="left" vertical="center"/>
      <protection/>
    </xf>
    <xf numFmtId="0" fontId="6" fillId="35" borderId="14" xfId="51" applyFont="1" applyFill="1" applyBorder="1" applyAlignment="1" applyProtection="1">
      <alignment horizontal="left" vertical="center" wrapText="1"/>
      <protection/>
    </xf>
    <xf numFmtId="0" fontId="6" fillId="0" borderId="65" xfId="51" applyFont="1" applyBorder="1" applyAlignment="1" applyProtection="1">
      <alignment horizontal="justify" vertical="center" wrapText="1"/>
      <protection/>
    </xf>
    <xf numFmtId="0" fontId="5" fillId="0" borderId="0" xfId="51" applyFont="1" applyAlignment="1" applyProtection="1">
      <alignment vertical="center"/>
      <protection/>
    </xf>
    <xf numFmtId="0" fontId="6" fillId="0" borderId="0" xfId="51" applyFont="1" applyBorder="1" applyProtection="1">
      <alignment/>
      <protection/>
    </xf>
    <xf numFmtId="0" fontId="6" fillId="0" borderId="0" xfId="51" applyFont="1" applyBorder="1" applyAlignment="1" applyProtection="1">
      <alignment horizontal="justify" vertical="center" wrapText="1"/>
      <protection/>
    </xf>
    <xf numFmtId="3" fontId="6" fillId="35" borderId="14" xfId="51" applyNumberFormat="1" applyFont="1" applyFill="1" applyBorder="1" applyAlignment="1" applyProtection="1">
      <alignment vertical="center" wrapText="1"/>
      <protection/>
    </xf>
    <xf numFmtId="3" fontId="6" fillId="35" borderId="19" xfId="51" applyNumberFormat="1" applyFont="1" applyFill="1" applyBorder="1" applyAlignment="1" applyProtection="1">
      <alignment vertical="center" wrapText="1"/>
      <protection hidden="1"/>
    </xf>
    <xf numFmtId="3" fontId="6" fillId="0" borderId="19" xfId="51" applyNumberFormat="1" applyFont="1" applyBorder="1" applyAlignment="1" applyProtection="1">
      <alignment vertical="center" wrapText="1"/>
      <protection hidden="1"/>
    </xf>
    <xf numFmtId="3" fontId="6" fillId="35" borderId="14" xfId="51" applyNumberFormat="1" applyFont="1" applyFill="1" applyBorder="1" applyAlignment="1" applyProtection="1">
      <alignment vertical="center" wrapText="1"/>
      <protection locked="0"/>
    </xf>
    <xf numFmtId="3" fontId="6" fillId="35" borderId="63" xfId="51" applyNumberFormat="1" applyFont="1" applyFill="1" applyBorder="1" applyAlignment="1" applyProtection="1">
      <alignment vertical="center"/>
      <protection locked="0"/>
    </xf>
    <xf numFmtId="3" fontId="6" fillId="35" borderId="64" xfId="51" applyNumberFormat="1" applyFont="1" applyFill="1" applyBorder="1" applyAlignment="1" applyProtection="1">
      <alignment vertical="center" wrapText="1"/>
      <protection hidden="1"/>
    </xf>
    <xf numFmtId="0" fontId="6" fillId="0" borderId="0" xfId="51" applyFont="1" applyAlignment="1" applyProtection="1">
      <alignment horizontal="center" vertical="center"/>
      <protection locked="0"/>
    </xf>
    <xf numFmtId="0" fontId="8" fillId="0" borderId="16" xfId="52" applyFont="1" applyBorder="1" applyAlignment="1">
      <alignment horizontal="center" vertical="center"/>
      <protection/>
    </xf>
    <xf numFmtId="3" fontId="30" fillId="0" borderId="15" xfId="52" applyNumberFormat="1" applyFont="1" applyBorder="1" applyAlignment="1">
      <alignment horizontal="right" vertical="center"/>
      <protection/>
    </xf>
    <xf numFmtId="3" fontId="30" fillId="0" borderId="18" xfId="52" applyNumberFormat="1" applyFont="1" applyBorder="1" applyAlignment="1">
      <alignment horizontal="right" vertical="center"/>
      <protection/>
    </xf>
    <xf numFmtId="3" fontId="30" fillId="0" borderId="14" xfId="52" applyNumberFormat="1" applyFont="1" applyBorder="1" applyAlignment="1">
      <alignment horizontal="right" vertical="center"/>
      <protection/>
    </xf>
    <xf numFmtId="3" fontId="30" fillId="0" borderId="19" xfId="52" applyNumberFormat="1" applyFont="1" applyBorder="1" applyAlignment="1">
      <alignment horizontal="right" vertical="center"/>
      <protection/>
    </xf>
    <xf numFmtId="3" fontId="35" fillId="0" borderId="63" xfId="52" applyNumberFormat="1" applyFont="1" applyBorder="1" applyAlignment="1">
      <alignment horizontal="right" vertical="center"/>
      <protection/>
    </xf>
    <xf numFmtId="3" fontId="35" fillId="0" borderId="64" xfId="52" applyNumberFormat="1" applyFont="1" applyBorder="1" applyAlignment="1">
      <alignment horizontal="right" vertical="center"/>
      <protection/>
    </xf>
    <xf numFmtId="3" fontId="30" fillId="0" borderId="23" xfId="52" applyNumberFormat="1" applyFont="1" applyBorder="1" applyAlignment="1">
      <alignment horizontal="right" vertical="center"/>
      <protection/>
    </xf>
    <xf numFmtId="3" fontId="30" fillId="0" borderId="24" xfId="52" applyNumberFormat="1" applyFont="1" applyBorder="1" applyAlignment="1">
      <alignment horizontal="right" vertical="center"/>
      <protection/>
    </xf>
    <xf numFmtId="3" fontId="35" fillId="0" borderId="14" xfId="52" applyNumberFormat="1" applyFont="1" applyBorder="1" applyAlignment="1">
      <alignment horizontal="right" vertical="center"/>
      <protection/>
    </xf>
    <xf numFmtId="3" fontId="35" fillId="0" borderId="19" xfId="52" applyNumberFormat="1" applyFont="1" applyBorder="1" applyAlignment="1">
      <alignment horizontal="right" vertical="center"/>
      <protection/>
    </xf>
    <xf numFmtId="3" fontId="6" fillId="0" borderId="14" xfId="52" applyNumberFormat="1" applyFont="1" applyBorder="1" applyAlignment="1" applyProtection="1">
      <alignment horizontal="right" vertical="center"/>
      <protection locked="0"/>
    </xf>
    <xf numFmtId="3" fontId="6" fillId="0" borderId="19" xfId="52" applyNumberFormat="1" applyFont="1" applyBorder="1" applyAlignment="1" applyProtection="1">
      <alignment horizontal="right" vertical="center"/>
      <protection locked="0"/>
    </xf>
    <xf numFmtId="3" fontId="6" fillId="0" borderId="14" xfId="52" applyNumberFormat="1" applyFont="1" applyBorder="1" applyAlignment="1" applyProtection="1">
      <alignment horizontal="right" vertical="center"/>
      <protection locked="0"/>
    </xf>
    <xf numFmtId="3" fontId="6" fillId="0" borderId="19" xfId="52" applyNumberFormat="1" applyFont="1" applyBorder="1" applyAlignment="1" applyProtection="1">
      <alignment horizontal="right" vertical="center"/>
      <protection locked="0"/>
    </xf>
    <xf numFmtId="3" fontId="6" fillId="0" borderId="35" xfId="51" applyNumberFormat="1" applyFont="1" applyBorder="1" applyAlignment="1" applyProtection="1">
      <alignment vertical="center"/>
      <protection locked="0"/>
    </xf>
    <xf numFmtId="0" fontId="19" fillId="0" borderId="0" xfId="51" applyFont="1" applyAlignment="1" applyProtection="1">
      <alignment vertical="center"/>
      <protection/>
    </xf>
    <xf numFmtId="0" fontId="6" fillId="0" borderId="0" xfId="51" applyFont="1" applyProtection="1">
      <alignment/>
      <protection/>
    </xf>
    <xf numFmtId="0" fontId="6" fillId="0" borderId="0" xfId="51" applyFont="1" applyAlignment="1" applyProtection="1">
      <alignment horizontal="right" vertical="center"/>
      <protection/>
    </xf>
    <xf numFmtId="0" fontId="8" fillId="0" borderId="84" xfId="51" applyFont="1" applyBorder="1" applyAlignment="1" applyProtection="1">
      <alignment horizontal="center" vertical="center" wrapText="1"/>
      <protection/>
    </xf>
    <xf numFmtId="0" fontId="8" fillId="0" borderId="12" xfId="51" applyFont="1" applyBorder="1" applyAlignment="1" applyProtection="1">
      <alignment horizontal="center" vertical="center" wrapText="1"/>
      <protection/>
    </xf>
    <xf numFmtId="0" fontId="8" fillId="0" borderId="22" xfId="51" applyFont="1" applyBorder="1" applyAlignment="1" applyProtection="1">
      <alignment horizontal="center" vertical="center" wrapText="1"/>
      <protection/>
    </xf>
    <xf numFmtId="0" fontId="36" fillId="0" borderId="0" xfId="51" applyFont="1" applyBorder="1" applyAlignment="1" applyProtection="1">
      <alignment vertical="center"/>
      <protection/>
    </xf>
    <xf numFmtId="0" fontId="6" fillId="0" borderId="90" xfId="51" applyFont="1" applyFill="1" applyBorder="1" applyAlignment="1" applyProtection="1">
      <alignment horizontal="left" vertical="center"/>
      <protection/>
    </xf>
    <xf numFmtId="0" fontId="12" fillId="0" borderId="14" xfId="51" applyFont="1" applyFill="1" applyBorder="1" applyAlignment="1" applyProtection="1">
      <alignment vertical="center" wrapText="1"/>
      <protection/>
    </xf>
    <xf numFmtId="0" fontId="12" fillId="0" borderId="20" xfId="51" applyFont="1" applyBorder="1" applyAlignment="1" applyProtection="1">
      <alignment vertical="center" wrapText="1"/>
      <protection/>
    </xf>
    <xf numFmtId="0" fontId="12" fillId="0" borderId="13" xfId="51" applyFont="1" applyBorder="1" applyAlignment="1" applyProtection="1">
      <alignment horizontal="left" vertical="center" wrapText="1"/>
      <protection/>
    </xf>
    <xf numFmtId="0" fontId="12" fillId="0" borderId="63" xfId="51" applyFont="1" applyBorder="1" applyAlignment="1" applyProtection="1">
      <alignment horizontal="left" vertical="center" wrapText="1"/>
      <protection/>
    </xf>
    <xf numFmtId="0" fontId="28" fillId="0" borderId="91" xfId="51" applyFont="1" applyBorder="1" applyAlignment="1" applyProtection="1">
      <alignment horizontal="left" vertical="center" wrapText="1"/>
      <protection/>
    </xf>
    <xf numFmtId="0" fontId="12" fillId="0" borderId="0" xfId="51" applyFont="1" applyAlignment="1" applyProtection="1">
      <alignment vertical="center" wrapText="1"/>
      <protection/>
    </xf>
    <xf numFmtId="4" fontId="12" fillId="0" borderId="0" xfId="51" applyNumberFormat="1" applyFont="1" applyAlignment="1" applyProtection="1">
      <alignment vertical="center" wrapText="1"/>
      <protection/>
    </xf>
    <xf numFmtId="0" fontId="6" fillId="0" borderId="0" xfId="51" applyFont="1" applyFill="1" applyAlignment="1" applyProtection="1">
      <alignment vertical="center"/>
      <protection/>
    </xf>
    <xf numFmtId="0" fontId="12" fillId="0" borderId="0" xfId="51" applyFont="1" applyFill="1" applyAlignment="1" applyProtection="1">
      <alignment vertical="center" wrapText="1"/>
      <protection/>
    </xf>
    <xf numFmtId="4" fontId="19" fillId="0" borderId="0" xfId="51" applyNumberFormat="1" applyFont="1" applyAlignment="1" applyProtection="1">
      <alignment vertical="center" wrapText="1"/>
      <protection/>
    </xf>
    <xf numFmtId="4" fontId="6" fillId="0" borderId="0" xfId="51" applyNumberFormat="1" applyFont="1" applyFill="1" applyBorder="1" applyAlignment="1" applyProtection="1">
      <alignment vertical="center"/>
      <protection/>
    </xf>
    <xf numFmtId="4" fontId="26" fillId="0" borderId="0" xfId="51" applyNumberFormat="1" applyFont="1" applyFill="1" applyBorder="1" applyAlignment="1" applyProtection="1">
      <alignment horizontal="center" vertical="center" wrapText="1"/>
      <protection/>
    </xf>
    <xf numFmtId="0" fontId="6" fillId="0" borderId="0" xfId="51" applyFont="1" applyFill="1" applyBorder="1" applyAlignment="1" applyProtection="1">
      <alignment vertical="center" wrapText="1"/>
      <protection/>
    </xf>
    <xf numFmtId="0" fontId="26" fillId="0" borderId="0" xfId="51" applyFont="1" applyFill="1" applyBorder="1" applyAlignment="1" applyProtection="1">
      <alignment horizontal="justify" vertical="center" wrapText="1"/>
      <protection/>
    </xf>
    <xf numFmtId="4" fontId="26" fillId="0" borderId="0" xfId="51" applyNumberFormat="1" applyFont="1" applyFill="1" applyBorder="1" applyAlignment="1" applyProtection="1">
      <alignment horizontal="justify" vertical="center" wrapText="1"/>
      <protection/>
    </xf>
    <xf numFmtId="0" fontId="6" fillId="0" borderId="0" xfId="52" applyFont="1" applyBorder="1" applyAlignment="1" applyProtection="1">
      <alignment vertical="center"/>
      <protection/>
    </xf>
    <xf numFmtId="0" fontId="19" fillId="0" borderId="0" xfId="52" applyFont="1" applyBorder="1" applyAlignment="1" applyProtection="1">
      <alignment vertical="center"/>
      <protection/>
    </xf>
    <xf numFmtId="0" fontId="8" fillId="0" borderId="11" xfId="52" applyFont="1" applyBorder="1" applyAlignment="1" applyProtection="1">
      <alignment vertical="center"/>
      <protection/>
    </xf>
    <xf numFmtId="49" fontId="11" fillId="0" borderId="12" xfId="52" applyNumberFormat="1" applyFont="1" applyBorder="1" applyAlignment="1" applyProtection="1">
      <alignment horizontal="center" vertical="center" wrapText="1"/>
      <protection/>
    </xf>
    <xf numFmtId="49" fontId="11" fillId="0" borderId="13" xfId="52" applyNumberFormat="1" applyFont="1" applyBorder="1" applyAlignment="1" applyProtection="1">
      <alignment horizontal="center" vertical="center" wrapText="1"/>
      <protection/>
    </xf>
    <xf numFmtId="3" fontId="8" fillId="0" borderId="13" xfId="52" applyNumberFormat="1" applyFont="1" applyBorder="1" applyAlignment="1" applyProtection="1">
      <alignment horizontal="center" vertical="center" wrapText="1"/>
      <protection/>
    </xf>
    <xf numFmtId="3" fontId="8" fillId="0" borderId="22" xfId="52" applyNumberFormat="1" applyFont="1" applyBorder="1" applyAlignment="1" applyProtection="1">
      <alignment horizontal="center" vertical="center" wrapText="1"/>
      <protection/>
    </xf>
    <xf numFmtId="0" fontId="8" fillId="0" borderId="85" xfId="52" applyFont="1" applyBorder="1" applyAlignment="1" applyProtection="1">
      <alignment vertical="center" wrapText="1"/>
      <protection/>
    </xf>
    <xf numFmtId="3" fontId="8" fillId="0" borderId="23" xfId="52" applyNumberFormat="1" applyFont="1" applyBorder="1" applyAlignment="1" applyProtection="1">
      <alignment horizontal="center" vertical="center" wrapText="1"/>
      <protection/>
    </xf>
    <xf numFmtId="3" fontId="8" fillId="0" borderId="24" xfId="52" applyNumberFormat="1" applyFont="1" applyBorder="1" applyAlignment="1" applyProtection="1">
      <alignment horizontal="center" vertical="center" wrapText="1"/>
      <protection/>
    </xf>
    <xf numFmtId="0" fontId="6" fillId="0" borderId="10" xfId="52" applyFont="1" applyBorder="1" applyAlignment="1" applyProtection="1">
      <alignment vertical="center" wrapText="1"/>
      <protection/>
    </xf>
    <xf numFmtId="49" fontId="6" fillId="0" borderId="65" xfId="52" applyNumberFormat="1" applyFont="1" applyBorder="1" applyAlignment="1" applyProtection="1">
      <alignment horizontal="center" vertical="center" wrapText="1"/>
      <protection/>
    </xf>
    <xf numFmtId="49" fontId="6" fillId="0" borderId="14" xfId="52" applyNumberFormat="1" applyFont="1" applyBorder="1" applyAlignment="1" applyProtection="1">
      <alignment horizontal="center" vertical="center" wrapText="1"/>
      <protection/>
    </xf>
    <xf numFmtId="3" fontId="30" fillId="0" borderId="15" xfId="52" applyNumberFormat="1" applyFont="1" applyBorder="1" applyAlignment="1" applyProtection="1">
      <alignment horizontal="right" vertical="center" wrapText="1"/>
      <protection/>
    </xf>
    <xf numFmtId="3" fontId="30" fillId="0" borderId="18" xfId="52" applyNumberFormat="1" applyFont="1" applyBorder="1" applyAlignment="1" applyProtection="1">
      <alignment horizontal="right" vertical="center" wrapText="1"/>
      <protection/>
    </xf>
    <xf numFmtId="3" fontId="30" fillId="0" borderId="14" xfId="52" applyNumberFormat="1" applyFont="1" applyBorder="1" applyAlignment="1" applyProtection="1">
      <alignment horizontal="right" vertical="center" wrapText="1"/>
      <protection/>
    </xf>
    <xf numFmtId="3" fontId="30" fillId="0" borderId="19" xfId="52" applyNumberFormat="1" applyFont="1" applyBorder="1" applyAlignment="1" applyProtection="1">
      <alignment horizontal="right" vertical="center" wrapText="1"/>
      <protection/>
    </xf>
    <xf numFmtId="0" fontId="6" fillId="0" borderId="10" xfId="52" applyFont="1" applyBorder="1" applyAlignment="1" applyProtection="1">
      <alignment horizontal="left" vertical="center" wrapText="1"/>
      <protection/>
    </xf>
    <xf numFmtId="0" fontId="6" fillId="0" borderId="43" xfId="52" applyFont="1" applyBorder="1" applyAlignment="1" applyProtection="1">
      <alignment vertical="center" wrapText="1"/>
      <protection/>
    </xf>
    <xf numFmtId="49" fontId="6" fillId="0" borderId="86" xfId="52" applyNumberFormat="1" applyFont="1" applyBorder="1" applyAlignment="1" applyProtection="1">
      <alignment horizontal="center" vertical="center" wrapText="1"/>
      <protection/>
    </xf>
    <xf numFmtId="0" fontId="6" fillId="0" borderId="17" xfId="52" applyFont="1" applyBorder="1" applyAlignment="1" applyProtection="1">
      <alignment horizontal="left" vertical="center" wrapText="1"/>
      <protection/>
    </xf>
    <xf numFmtId="3" fontId="30" fillId="0" borderId="23" xfId="52" applyNumberFormat="1" applyFont="1" applyBorder="1" applyAlignment="1" applyProtection="1">
      <alignment horizontal="right" vertical="center" wrapText="1"/>
      <protection/>
    </xf>
    <xf numFmtId="3" fontId="30" fillId="0" borderId="24" xfId="52" applyNumberFormat="1" applyFont="1" applyBorder="1" applyAlignment="1" applyProtection="1">
      <alignment horizontal="right" vertical="center" wrapText="1"/>
      <protection/>
    </xf>
    <xf numFmtId="0" fontId="6" fillId="0" borderId="10" xfId="52" applyFont="1" applyFill="1" applyBorder="1" applyAlignment="1" applyProtection="1">
      <alignment vertical="center" wrapText="1"/>
      <protection/>
    </xf>
    <xf numFmtId="3" fontId="30" fillId="0" borderId="86" xfId="52" applyNumberFormat="1" applyFont="1" applyBorder="1" applyAlignment="1" applyProtection="1">
      <alignment horizontal="right" vertical="center" wrapText="1"/>
      <protection/>
    </xf>
    <xf numFmtId="3" fontId="30" fillId="0" borderId="64" xfId="52" applyNumberFormat="1" applyFont="1" applyBorder="1" applyAlignment="1" applyProtection="1">
      <alignment horizontal="right" vertical="center" wrapText="1"/>
      <protection/>
    </xf>
    <xf numFmtId="0" fontId="8" fillId="0" borderId="84" xfId="52" applyFont="1" applyBorder="1" applyAlignment="1" applyProtection="1">
      <alignment vertical="center" wrapText="1"/>
      <protection/>
    </xf>
    <xf numFmtId="3" fontId="8" fillId="0" borderId="13" xfId="52" applyNumberFormat="1" applyFont="1" applyBorder="1" applyAlignment="1" applyProtection="1">
      <alignment horizontal="right" vertical="center" wrapText="1"/>
      <protection/>
    </xf>
    <xf numFmtId="3" fontId="8" fillId="0" borderId="22" xfId="52" applyNumberFormat="1" applyFont="1" applyBorder="1" applyAlignment="1" applyProtection="1">
      <alignment horizontal="right" vertical="center" wrapText="1"/>
      <protection/>
    </xf>
    <xf numFmtId="0" fontId="6" fillId="0" borderId="85" xfId="52" applyFont="1" applyBorder="1" applyAlignment="1" applyProtection="1">
      <alignment vertical="center" wrapText="1"/>
      <protection/>
    </xf>
    <xf numFmtId="3" fontId="30" fillId="0" borderId="63" xfId="52" applyNumberFormat="1" applyFont="1" applyBorder="1" applyAlignment="1" applyProtection="1">
      <alignment horizontal="right" vertical="center" wrapText="1"/>
      <protection/>
    </xf>
    <xf numFmtId="0" fontId="6" fillId="0" borderId="0" xfId="52" applyFont="1" applyBorder="1" applyAlignment="1" applyProtection="1">
      <alignment vertical="center" wrapText="1"/>
      <protection/>
    </xf>
    <xf numFmtId="49" fontId="6" fillId="0" borderId="0" xfId="52" applyNumberFormat="1" applyFont="1" applyBorder="1" applyAlignment="1" applyProtection="1">
      <alignment horizontal="center" vertical="center" wrapText="1"/>
      <protection/>
    </xf>
    <xf numFmtId="3" fontId="6" fillId="0" borderId="0" xfId="52" applyNumberFormat="1" applyFont="1" applyBorder="1" applyAlignment="1" applyProtection="1">
      <alignment vertical="center"/>
      <protection/>
    </xf>
    <xf numFmtId="0" fontId="9" fillId="0" borderId="0" xfId="52" applyFont="1" applyBorder="1" applyAlignment="1" applyProtection="1">
      <alignment vertical="center"/>
      <protection/>
    </xf>
    <xf numFmtId="49" fontId="6" fillId="0" borderId="0" xfId="52" applyNumberFormat="1" applyFont="1" applyBorder="1" applyAlignment="1" applyProtection="1">
      <alignment vertical="center" wrapText="1"/>
      <protection/>
    </xf>
    <xf numFmtId="0" fontId="6" fillId="0" borderId="0" xfId="52" applyFont="1" applyBorder="1" applyAlignment="1" applyProtection="1">
      <alignment vertical="center"/>
      <protection/>
    </xf>
    <xf numFmtId="49" fontId="6" fillId="0" borderId="0" xfId="52" applyNumberFormat="1" applyFont="1" applyBorder="1" applyAlignment="1" applyProtection="1">
      <alignment vertical="center"/>
      <protection/>
    </xf>
    <xf numFmtId="0" fontId="6" fillId="0" borderId="0" xfId="52" applyFont="1" applyFill="1" applyBorder="1" applyAlignment="1" applyProtection="1">
      <alignment vertical="center"/>
      <protection/>
    </xf>
    <xf numFmtId="3" fontId="6" fillId="0" borderId="14" xfId="52" applyNumberFormat="1" applyFont="1" applyBorder="1" applyAlignment="1" applyProtection="1">
      <alignment horizontal="right" vertical="center" wrapText="1"/>
      <protection locked="0"/>
    </xf>
    <xf numFmtId="3" fontId="6" fillId="0" borderId="19" xfId="52" applyNumberFormat="1" applyFont="1" applyBorder="1" applyAlignment="1" applyProtection="1">
      <alignment horizontal="right" vertical="center" wrapText="1"/>
      <protection locked="0"/>
    </xf>
    <xf numFmtId="3" fontId="6" fillId="0" borderId="63" xfId="52" applyNumberFormat="1" applyFont="1" applyBorder="1" applyAlignment="1" applyProtection="1">
      <alignment horizontal="right" vertical="center" wrapText="1"/>
      <protection locked="0"/>
    </xf>
    <xf numFmtId="3" fontId="6" fillId="0" borderId="64" xfId="52" applyNumberFormat="1" applyFont="1" applyBorder="1" applyAlignment="1" applyProtection="1">
      <alignment horizontal="right" vertical="center" wrapText="1"/>
      <protection locked="0"/>
    </xf>
    <xf numFmtId="4" fontId="6" fillId="0" borderId="0" xfId="51" applyNumberFormat="1" applyFont="1" applyProtection="1">
      <alignment/>
      <protection/>
    </xf>
    <xf numFmtId="4" fontId="12" fillId="0" borderId="0" xfId="51" applyNumberFormat="1" applyFont="1" applyBorder="1" applyAlignment="1" applyProtection="1">
      <alignment horizontal="right" vertical="top" wrapText="1"/>
      <protection/>
    </xf>
    <xf numFmtId="3" fontId="6" fillId="0" borderId="22" xfId="51" applyNumberFormat="1" applyFont="1" applyBorder="1" applyAlignment="1" applyProtection="1">
      <alignment vertical="center"/>
      <protection locked="0"/>
    </xf>
    <xf numFmtId="3" fontId="6" fillId="0" borderId="24" xfId="51" applyNumberFormat="1" applyFont="1" applyBorder="1" applyAlignment="1" applyProtection="1">
      <alignment vertical="center"/>
      <protection locked="0"/>
    </xf>
    <xf numFmtId="0" fontId="12" fillId="0" borderId="0" xfId="51" applyFont="1" applyBorder="1" applyAlignment="1" applyProtection="1">
      <alignment vertical="top" wrapText="1"/>
      <protection/>
    </xf>
    <xf numFmtId="0" fontId="12" fillId="0" borderId="0" xfId="51" applyFont="1" applyBorder="1" applyAlignment="1" applyProtection="1">
      <alignment horizontal="right" vertical="top" wrapText="1"/>
      <protection/>
    </xf>
    <xf numFmtId="3" fontId="6" fillId="0" borderId="36" xfId="51" applyNumberFormat="1" applyFont="1" applyBorder="1" applyAlignment="1" applyProtection="1">
      <alignment vertical="center"/>
      <protection locked="0"/>
    </xf>
    <xf numFmtId="0" fontId="6" fillId="0" borderId="0" xfId="51" applyFont="1" applyFill="1" applyBorder="1" applyProtection="1">
      <alignment/>
      <protection/>
    </xf>
    <xf numFmtId="3" fontId="6" fillId="0" borderId="19" xfId="51" applyNumberFormat="1" applyFont="1" applyBorder="1" applyAlignment="1" applyProtection="1">
      <alignment vertical="center"/>
      <protection locked="0"/>
    </xf>
    <xf numFmtId="4" fontId="6" fillId="0" borderId="0" xfId="51" applyNumberFormat="1" applyFont="1" applyFill="1" applyBorder="1" applyProtection="1">
      <alignment/>
      <protection/>
    </xf>
    <xf numFmtId="0" fontId="6" fillId="0" borderId="0" xfId="51" applyFont="1" applyBorder="1" applyAlignment="1" applyProtection="1">
      <alignment horizontal="center" vertical="center"/>
      <protection locked="0"/>
    </xf>
    <xf numFmtId="0" fontId="19" fillId="0" borderId="0" xfId="51" applyFont="1" applyAlignment="1">
      <alignment horizontal="center" vertical="center"/>
      <protection/>
    </xf>
    <xf numFmtId="0" fontId="6" fillId="0" borderId="15" xfId="51" applyFont="1" applyBorder="1" applyAlignment="1" applyProtection="1">
      <alignment horizontal="center" vertical="center" wrapText="1"/>
      <protection locked="0"/>
    </xf>
    <xf numFmtId="0" fontId="6" fillId="0" borderId="88" xfId="51" applyFont="1" applyBorder="1" applyAlignment="1" applyProtection="1">
      <alignment horizontal="center" vertical="center"/>
      <protection locked="0"/>
    </xf>
    <xf numFmtId="0" fontId="10" fillId="0" borderId="79" xfId="51" applyFont="1" applyBorder="1" applyAlignment="1" applyProtection="1">
      <alignment horizontal="center" vertical="center" wrapText="1"/>
      <protection locked="0"/>
    </xf>
    <xf numFmtId="0" fontId="10" fillId="0" borderId="92" xfId="51" applyFont="1" applyBorder="1" applyAlignment="1" applyProtection="1">
      <alignment horizontal="center" vertical="center"/>
      <protection locked="0"/>
    </xf>
    <xf numFmtId="2" fontId="10" fillId="0" borderId="59" xfId="51" applyNumberFormat="1" applyFont="1" applyBorder="1" applyAlignment="1" applyProtection="1">
      <alignment horizontal="center" vertical="center" wrapText="1"/>
      <protection locked="0"/>
    </xf>
    <xf numFmtId="0" fontId="10" fillId="0" borderId="69" xfId="51" applyFont="1" applyBorder="1" applyAlignment="1" applyProtection="1">
      <alignment horizontal="center" vertical="center" wrapText="1"/>
      <protection locked="0"/>
    </xf>
    <xf numFmtId="0" fontId="10" fillId="0" borderId="0" xfId="51" applyFont="1" applyAlignment="1">
      <alignment vertical="center"/>
      <protection/>
    </xf>
    <xf numFmtId="0" fontId="6" fillId="33" borderId="10" xfId="51" applyFont="1" applyFill="1" applyBorder="1" applyAlignment="1" applyProtection="1">
      <alignment horizontal="center" vertical="center"/>
      <protection locked="0"/>
    </xf>
    <xf numFmtId="3" fontId="6" fillId="33" borderId="14" xfId="51" applyNumberFormat="1" applyFont="1" applyFill="1" applyBorder="1" applyAlignment="1" applyProtection="1">
      <alignment horizontal="right" vertical="center"/>
      <protection locked="0"/>
    </xf>
    <xf numFmtId="0" fontId="6" fillId="33" borderId="93" xfId="51" applyFont="1" applyFill="1" applyBorder="1" applyAlignment="1" applyProtection="1">
      <alignment horizontal="center" vertical="center"/>
      <protection locked="0"/>
    </xf>
    <xf numFmtId="0" fontId="6" fillId="0" borderId="85" xfId="51" applyFont="1" applyBorder="1" applyAlignment="1" applyProtection="1">
      <alignment horizontal="center" vertical="center"/>
      <protection locked="0"/>
    </xf>
    <xf numFmtId="0" fontId="6" fillId="0" borderId="72" xfId="51" applyFont="1" applyBorder="1" applyAlignment="1" applyProtection="1">
      <alignment horizontal="center" vertical="center"/>
      <protection locked="0"/>
    </xf>
    <xf numFmtId="0" fontId="6" fillId="0" borderId="18" xfId="51" applyFont="1" applyBorder="1" applyAlignment="1" applyProtection="1">
      <alignment vertical="center" wrapText="1"/>
      <protection locked="0"/>
    </xf>
    <xf numFmtId="0" fontId="6" fillId="33" borderId="83" xfId="51" applyFont="1" applyFill="1" applyBorder="1" applyAlignment="1" applyProtection="1">
      <alignment horizontal="center" vertical="center"/>
      <protection locked="0"/>
    </xf>
    <xf numFmtId="0" fontId="6" fillId="0" borderId="94" xfId="51" applyFont="1" applyBorder="1" applyAlignment="1" applyProtection="1">
      <alignment horizontal="center" vertical="center"/>
      <protection locked="0"/>
    </xf>
    <xf numFmtId="0" fontId="6" fillId="33" borderId="95" xfId="51" applyFont="1" applyFill="1" applyBorder="1" applyAlignment="1" applyProtection="1">
      <alignment horizontal="center" vertical="center"/>
      <protection locked="0"/>
    </xf>
    <xf numFmtId="0" fontId="6" fillId="0" borderId="96" xfId="51" applyFont="1" applyBorder="1" applyAlignment="1" applyProtection="1">
      <alignment vertical="center" wrapText="1"/>
      <protection locked="0"/>
    </xf>
    <xf numFmtId="0" fontId="6" fillId="33" borderId="97" xfId="51" applyFont="1" applyFill="1" applyBorder="1" applyAlignment="1" applyProtection="1">
      <alignment horizontal="center" vertical="center"/>
      <protection locked="0"/>
    </xf>
    <xf numFmtId="0" fontId="6" fillId="33" borderId="72" xfId="51" applyFont="1" applyFill="1" applyBorder="1" applyAlignment="1" applyProtection="1">
      <alignment horizontal="right" vertical="center"/>
      <protection locked="0"/>
    </xf>
    <xf numFmtId="0" fontId="0" fillId="0" borderId="0" xfId="0" applyFill="1" applyAlignment="1">
      <alignment vertical="center"/>
    </xf>
    <xf numFmtId="3" fontId="12" fillId="0" borderId="98" xfId="55" applyNumberFormat="1" applyFont="1" applyBorder="1" applyAlignment="1" applyProtection="1">
      <alignment horizontal="right" vertical="center"/>
      <protection locked="0"/>
    </xf>
    <xf numFmtId="0" fontId="6" fillId="0" borderId="99" xfId="51" applyFont="1" applyBorder="1" applyAlignment="1" applyProtection="1">
      <alignment horizontal="center" vertical="center"/>
      <protection/>
    </xf>
    <xf numFmtId="0" fontId="6" fillId="0" borderId="76" xfId="51" applyFont="1" applyBorder="1" applyAlignment="1" applyProtection="1">
      <alignment vertical="center"/>
      <protection/>
    </xf>
    <xf numFmtId="0" fontId="6" fillId="0" borderId="100" xfId="51" applyFont="1" applyBorder="1" applyAlignment="1" applyProtection="1">
      <alignment vertical="center"/>
      <protection/>
    </xf>
    <xf numFmtId="0" fontId="6" fillId="0" borderId="11" xfId="51" applyFont="1" applyBorder="1" applyAlignment="1" applyProtection="1">
      <alignment vertical="center"/>
      <protection/>
    </xf>
    <xf numFmtId="3" fontId="6" fillId="0" borderId="22" xfId="51" applyNumberFormat="1" applyFont="1" applyBorder="1" applyAlignment="1" applyProtection="1">
      <alignment vertical="center"/>
      <protection/>
    </xf>
    <xf numFmtId="3" fontId="6" fillId="0" borderId="35" xfId="51" applyNumberFormat="1" applyFont="1" applyBorder="1" applyAlignment="1" applyProtection="1">
      <alignment vertical="center"/>
      <protection/>
    </xf>
    <xf numFmtId="0" fontId="6" fillId="0" borderId="0" xfId="51" applyFont="1" applyFill="1" applyBorder="1" applyProtection="1">
      <alignment/>
      <protection locked="0"/>
    </xf>
    <xf numFmtId="4" fontId="6" fillId="0" borderId="0" xfId="51" applyNumberFormat="1" applyFont="1" applyFill="1" applyBorder="1" applyProtection="1">
      <alignment/>
      <protection locked="0"/>
    </xf>
    <xf numFmtId="0" fontId="15" fillId="0" borderId="0" xfId="51" applyFont="1" applyProtection="1">
      <alignment/>
      <protection locked="0"/>
    </xf>
    <xf numFmtId="0" fontId="19" fillId="0" borderId="0" xfId="51" applyFont="1" applyFill="1" applyBorder="1" applyProtection="1">
      <alignment/>
      <protection locked="0"/>
    </xf>
    <xf numFmtId="0" fontId="29" fillId="0" borderId="0" xfId="51" applyFont="1" applyFill="1" applyBorder="1" applyProtection="1">
      <alignment/>
      <protection locked="0"/>
    </xf>
    <xf numFmtId="0" fontId="6" fillId="35" borderId="31" xfId="51" applyFont="1" applyFill="1" applyBorder="1" applyAlignment="1" applyProtection="1">
      <alignment horizontal="center" vertical="center"/>
      <protection locked="0"/>
    </xf>
    <xf numFmtId="0" fontId="6" fillId="0" borderId="16" xfId="51" applyFont="1" applyBorder="1" applyAlignment="1" applyProtection="1">
      <alignment horizontal="center" vertical="center"/>
      <protection locked="0"/>
    </xf>
    <xf numFmtId="0" fontId="6" fillId="35" borderId="16" xfId="51" applyFont="1" applyFill="1" applyBorder="1" applyAlignment="1" applyProtection="1">
      <alignment horizontal="center" vertical="center"/>
      <protection locked="0"/>
    </xf>
    <xf numFmtId="0" fontId="6" fillId="35" borderId="66" xfId="51" applyFont="1" applyFill="1" applyBorder="1" applyAlignment="1" applyProtection="1">
      <alignment horizontal="center" vertical="center"/>
      <protection locked="0"/>
    </xf>
    <xf numFmtId="3" fontId="6" fillId="35" borderId="19" xfId="51" applyNumberFormat="1" applyFont="1" applyFill="1" applyBorder="1" applyAlignment="1" applyProtection="1">
      <alignment horizontal="right" vertical="center" wrapText="1"/>
      <protection hidden="1"/>
    </xf>
    <xf numFmtId="0" fontId="6" fillId="33" borderId="101" xfId="51" applyFont="1" applyFill="1" applyBorder="1" applyAlignment="1" applyProtection="1">
      <alignment horizontal="center" vertical="center"/>
      <protection locked="0"/>
    </xf>
    <xf numFmtId="0" fontId="6" fillId="33" borderId="61" xfId="51" applyFont="1" applyFill="1" applyBorder="1" applyAlignment="1" applyProtection="1">
      <alignment vertical="center" wrapText="1"/>
      <protection locked="0"/>
    </xf>
    <xf numFmtId="3" fontId="30" fillId="0" borderId="14" xfId="52" applyNumberFormat="1" applyFont="1" applyBorder="1" applyAlignment="1" applyProtection="1">
      <alignment horizontal="right" vertical="center" wrapText="1"/>
      <protection locked="0"/>
    </xf>
    <xf numFmtId="3" fontId="30" fillId="0" borderId="19" xfId="52" applyNumberFormat="1" applyFont="1" applyBorder="1" applyAlignment="1" applyProtection="1">
      <alignment horizontal="right" vertical="center" wrapText="1"/>
      <protection locked="0"/>
    </xf>
    <xf numFmtId="0" fontId="12" fillId="0" borderId="0" xfId="0" applyFont="1" applyAlignment="1">
      <alignment vertical="center"/>
    </xf>
    <xf numFmtId="3" fontId="13" fillId="0" borderId="0" xfId="0" applyNumberFormat="1" applyFont="1" applyAlignment="1">
      <alignment horizontal="right" vertical="center"/>
    </xf>
    <xf numFmtId="0" fontId="13" fillId="0" borderId="0" xfId="0" applyFont="1" applyAlignment="1">
      <alignment vertical="center"/>
    </xf>
    <xf numFmtId="3" fontId="12" fillId="0" borderId="0" xfId="0" applyNumberFormat="1" applyFont="1" applyAlignment="1">
      <alignment horizontal="right" vertical="center"/>
    </xf>
    <xf numFmtId="3" fontId="6" fillId="36" borderId="14" xfId="51" applyNumberFormat="1" applyFont="1" applyFill="1" applyBorder="1" applyAlignment="1">
      <alignment horizontal="right" vertical="center"/>
      <protection/>
    </xf>
    <xf numFmtId="3" fontId="6" fillId="36" borderId="19" xfId="51" applyNumberFormat="1" applyFont="1" applyFill="1" applyBorder="1" applyAlignment="1">
      <alignment horizontal="right" vertical="center"/>
      <protection/>
    </xf>
    <xf numFmtId="3" fontId="0" fillId="0" borderId="0" xfId="0" applyNumberFormat="1" applyFill="1" applyAlignment="1">
      <alignment horizontal="right" vertical="center"/>
    </xf>
    <xf numFmtId="0" fontId="6" fillId="0" borderId="16" xfId="0" applyFont="1" applyBorder="1" applyAlignment="1">
      <alignment horizontal="center" vertical="center"/>
    </xf>
    <xf numFmtId="0" fontId="12" fillId="0" borderId="16" xfId="0" applyFont="1" applyFill="1" applyBorder="1" applyAlignment="1">
      <alignment horizontal="center" vertical="center"/>
    </xf>
    <xf numFmtId="0" fontId="23" fillId="0" borderId="33" xfId="0" applyFont="1" applyFill="1" applyBorder="1" applyAlignment="1">
      <alignment horizontal="left" vertical="center"/>
    </xf>
    <xf numFmtId="3" fontId="13" fillId="0" borderId="0" xfId="0" applyNumberFormat="1" applyFont="1" applyFill="1" applyAlignment="1">
      <alignment horizontal="right" vertical="center"/>
    </xf>
    <xf numFmtId="3" fontId="12" fillId="0" borderId="0" xfId="0" applyNumberFormat="1" applyFont="1" applyFill="1" applyAlignment="1">
      <alignment horizontal="right" vertical="center"/>
    </xf>
    <xf numFmtId="0" fontId="13" fillId="0" borderId="16" xfId="0" applyFont="1" applyFill="1" applyBorder="1" applyAlignment="1">
      <alignment horizontal="center" vertical="center"/>
    </xf>
    <xf numFmtId="0" fontId="13" fillId="0" borderId="68" xfId="0" applyFont="1" applyFill="1" applyBorder="1" applyAlignment="1">
      <alignment horizontal="left" vertical="center"/>
    </xf>
    <xf numFmtId="0" fontId="12" fillId="0" borderId="77" xfId="0" applyFont="1" applyFill="1" applyBorder="1" applyAlignment="1">
      <alignment horizontal="center" vertical="center"/>
    </xf>
    <xf numFmtId="0" fontId="12" fillId="35" borderId="12" xfId="0" applyFont="1" applyFill="1" applyBorder="1" applyAlignment="1">
      <alignment horizontal="center" vertical="center"/>
    </xf>
    <xf numFmtId="0" fontId="12" fillId="0" borderId="0" xfId="0" applyFont="1" applyFill="1" applyBorder="1" applyAlignment="1">
      <alignment horizontal="center" vertical="center"/>
    </xf>
    <xf numFmtId="0" fontId="28" fillId="0" borderId="0" xfId="0" applyFont="1" applyAlignment="1">
      <alignment vertical="center"/>
    </xf>
    <xf numFmtId="0" fontId="12" fillId="0" borderId="102" xfId="0" applyFont="1" applyBorder="1" applyAlignment="1">
      <alignment horizontal="center" vertical="center"/>
    </xf>
    <xf numFmtId="0" fontId="13" fillId="33" borderId="16" xfId="0" applyFont="1" applyFill="1" applyBorder="1" applyAlignment="1">
      <alignment horizontal="center" vertical="center"/>
    </xf>
    <xf numFmtId="3" fontId="12" fillId="0" borderId="0" xfId="0" applyNumberFormat="1" applyFont="1" applyFill="1" applyBorder="1" applyAlignment="1">
      <alignment horizontal="right" vertical="center"/>
    </xf>
    <xf numFmtId="0" fontId="13" fillId="0" borderId="16" xfId="0" applyFont="1" applyBorder="1" applyAlignment="1">
      <alignment horizontal="center" vertical="center"/>
    </xf>
    <xf numFmtId="3" fontId="13" fillId="0" borderId="0" xfId="0" applyNumberFormat="1" applyFont="1" applyFill="1" applyBorder="1" applyAlignment="1">
      <alignment horizontal="right" vertical="center"/>
    </xf>
    <xf numFmtId="0" fontId="12" fillId="0" borderId="68" xfId="0" applyFont="1" applyFill="1" applyBorder="1" applyAlignment="1">
      <alignment horizontal="left" vertical="center"/>
    </xf>
    <xf numFmtId="3" fontId="6" fillId="0" borderId="0" xfId="51" applyNumberFormat="1" applyFont="1" applyFill="1" applyBorder="1" applyAlignment="1">
      <alignment horizontal="right" vertical="center"/>
      <protection/>
    </xf>
    <xf numFmtId="0" fontId="12" fillId="0" borderId="0" xfId="0" applyFont="1" applyFill="1" applyAlignment="1">
      <alignment vertical="center"/>
    </xf>
    <xf numFmtId="0" fontId="13" fillId="0" borderId="0" xfId="0" applyFont="1" applyFill="1" applyAlignment="1">
      <alignment vertical="center"/>
    </xf>
    <xf numFmtId="3" fontId="6" fillId="0" borderId="68" xfId="51" applyNumberFormat="1" applyFont="1" applyFill="1" applyBorder="1" applyAlignment="1">
      <alignment horizontal="right" vertical="center"/>
      <protection/>
    </xf>
    <xf numFmtId="3" fontId="6" fillId="0" borderId="70" xfId="51" applyNumberFormat="1" applyFont="1" applyFill="1" applyBorder="1" applyAlignment="1">
      <alignment horizontal="right" vertical="center"/>
      <protection/>
    </xf>
    <xf numFmtId="0" fontId="12" fillId="0" borderId="0" xfId="0" applyFont="1" applyFill="1" applyBorder="1" applyAlignment="1">
      <alignment vertical="center"/>
    </xf>
    <xf numFmtId="0" fontId="25" fillId="0" borderId="0" xfId="0" applyFont="1" applyAlignment="1">
      <alignment vertical="center"/>
    </xf>
    <xf numFmtId="0" fontId="12" fillId="0" borderId="87" xfId="0" applyFont="1" applyBorder="1" applyAlignment="1">
      <alignment vertical="center"/>
    </xf>
    <xf numFmtId="0" fontId="12" fillId="0" borderId="62" xfId="0" applyFont="1" applyBorder="1" applyAlignment="1">
      <alignment vertical="center"/>
    </xf>
    <xf numFmtId="49" fontId="12" fillId="0" borderId="68" xfId="0" applyNumberFormat="1" applyFont="1" applyBorder="1" applyAlignment="1">
      <alignment horizontal="left" vertical="center" wrapText="1"/>
    </xf>
    <xf numFmtId="49" fontId="12" fillId="0" borderId="68" xfId="0" applyNumberFormat="1" applyFont="1" applyBorder="1" applyAlignment="1">
      <alignment horizontal="left" vertical="center"/>
    </xf>
    <xf numFmtId="0" fontId="12" fillId="0" borderId="0" xfId="0" applyFont="1" applyBorder="1" applyAlignment="1">
      <alignment vertical="center"/>
    </xf>
    <xf numFmtId="49" fontId="12" fillId="0" borderId="0" xfId="0" applyNumberFormat="1" applyFont="1" applyBorder="1" applyAlignment="1">
      <alignment horizontal="left" vertical="center" wrapText="1"/>
    </xf>
    <xf numFmtId="49" fontId="12" fillId="0" borderId="0" xfId="0" applyNumberFormat="1" applyFont="1" applyBorder="1" applyAlignment="1">
      <alignment horizontal="left" vertical="center"/>
    </xf>
    <xf numFmtId="0" fontId="12" fillId="0" borderId="68" xfId="0" applyFont="1" applyBorder="1" applyAlignment="1">
      <alignment vertical="center"/>
    </xf>
    <xf numFmtId="0" fontId="12" fillId="0" borderId="68" xfId="0" applyFont="1" applyBorder="1" applyAlignment="1">
      <alignment horizontal="left" vertical="center"/>
    </xf>
    <xf numFmtId="0" fontId="12" fillId="0" borderId="103" xfId="0" applyFont="1" applyBorder="1" applyAlignment="1">
      <alignment vertical="center"/>
    </xf>
    <xf numFmtId="0" fontId="12" fillId="0" borderId="68" xfId="0" applyFont="1" applyBorder="1" applyAlignment="1">
      <alignment horizontal="center" vertical="center"/>
    </xf>
    <xf numFmtId="16" fontId="12" fillId="0" borderId="68" xfId="0" applyNumberFormat="1" applyFont="1" applyBorder="1" applyAlignment="1">
      <alignment horizontal="left" vertical="center"/>
    </xf>
    <xf numFmtId="0" fontId="13" fillId="0" borderId="0" xfId="0" applyFont="1" applyFill="1" applyBorder="1" applyAlignment="1">
      <alignment vertical="center"/>
    </xf>
    <xf numFmtId="0" fontId="31" fillId="0" borderId="0" xfId="0" applyFont="1" applyAlignment="1">
      <alignment vertical="center"/>
    </xf>
    <xf numFmtId="3" fontId="6" fillId="0" borderId="22" xfId="51" applyNumberFormat="1" applyFont="1" applyBorder="1" applyAlignment="1" applyProtection="1">
      <alignment vertical="center"/>
      <protection locked="0"/>
    </xf>
    <xf numFmtId="0" fontId="6" fillId="35" borderId="90" xfId="51" applyFont="1" applyFill="1" applyBorder="1" applyAlignment="1" applyProtection="1">
      <alignment horizontal="center" vertical="center"/>
      <protection/>
    </xf>
    <xf numFmtId="0" fontId="6" fillId="35" borderId="31" xfId="51" applyFont="1" applyFill="1" applyBorder="1" applyAlignment="1" applyProtection="1">
      <alignment horizontal="center" vertical="center"/>
      <protection/>
    </xf>
    <xf numFmtId="0" fontId="8" fillId="0" borderId="11" xfId="51" applyFont="1" applyBorder="1" applyAlignment="1" applyProtection="1">
      <alignment horizontal="center" vertical="center" wrapText="1"/>
      <protection/>
    </xf>
    <xf numFmtId="173" fontId="6" fillId="33" borderId="14" xfId="51" applyNumberFormat="1" applyFont="1" applyFill="1" applyBorder="1" applyAlignment="1" applyProtection="1">
      <alignment horizontal="right" vertical="center"/>
      <protection locked="0"/>
    </xf>
    <xf numFmtId="0" fontId="6" fillId="0" borderId="23" xfId="51" applyFont="1" applyBorder="1" applyAlignment="1" applyProtection="1">
      <alignment horizontal="center" vertical="center" wrapText="1"/>
      <protection/>
    </xf>
    <xf numFmtId="0" fontId="6" fillId="0" borderId="59" xfId="51" applyFont="1" applyBorder="1" applyAlignment="1" applyProtection="1">
      <alignment horizontal="center" vertical="center" wrapText="1"/>
      <protection/>
    </xf>
    <xf numFmtId="0" fontId="6" fillId="35" borderId="14" xfId="51" applyFont="1" applyFill="1" applyBorder="1" applyAlignment="1" applyProtection="1">
      <alignment horizontal="left" vertical="center"/>
      <protection/>
    </xf>
    <xf numFmtId="0" fontId="6" fillId="0" borderId="62" xfId="51" applyFont="1" applyBorder="1" applyAlignment="1" applyProtection="1">
      <alignment vertical="center" wrapText="1"/>
      <protection/>
    </xf>
    <xf numFmtId="3" fontId="6" fillId="0" borderId="20" xfId="51" applyNumberFormat="1" applyFont="1" applyBorder="1" applyAlignment="1" applyProtection="1">
      <alignment vertical="center" wrapText="1"/>
      <protection/>
    </xf>
    <xf numFmtId="3" fontId="8" fillId="0" borderId="12" xfId="51" applyNumberFormat="1" applyFont="1" applyFill="1" applyBorder="1" applyAlignment="1" applyProtection="1">
      <alignment horizontal="left" vertical="center"/>
      <protection/>
    </xf>
    <xf numFmtId="3" fontId="8" fillId="0" borderId="81" xfId="51" applyNumberFormat="1" applyFont="1" applyFill="1" applyBorder="1" applyAlignment="1" applyProtection="1">
      <alignment vertical="center"/>
      <protection/>
    </xf>
    <xf numFmtId="0" fontId="12" fillId="0" borderId="0" xfId="0" applyFont="1" applyAlignment="1">
      <alignment vertical="center"/>
    </xf>
    <xf numFmtId="0" fontId="6" fillId="0" borderId="25" xfId="51" applyFont="1" applyFill="1" applyBorder="1" applyAlignment="1">
      <alignment horizontal="center" vertical="center" wrapText="1"/>
      <protection/>
    </xf>
    <xf numFmtId="3" fontId="6" fillId="0" borderId="0" xfId="51" applyNumberFormat="1" applyFont="1" applyAlignment="1">
      <alignment vertical="center"/>
      <protection/>
    </xf>
    <xf numFmtId="0" fontId="39" fillId="0" borderId="0" xfId="0" applyFont="1" applyAlignment="1" applyProtection="1">
      <alignment vertical="center"/>
      <protection/>
    </xf>
    <xf numFmtId="3" fontId="6" fillId="0" borderId="23" xfId="51" applyNumberFormat="1" applyFont="1" applyBorder="1" applyAlignment="1" applyProtection="1">
      <alignment horizontal="right" vertical="center"/>
      <protection/>
    </xf>
    <xf numFmtId="0" fontId="36" fillId="0" borderId="0" xfId="51" applyFont="1" applyAlignment="1" applyProtection="1">
      <alignment vertical="center"/>
      <protection/>
    </xf>
    <xf numFmtId="0" fontId="9" fillId="0" borderId="0" xfId="51" applyFont="1" applyAlignment="1" applyProtection="1">
      <alignment vertical="center"/>
      <protection/>
    </xf>
    <xf numFmtId="0" fontId="6" fillId="0" borderId="0" xfId="51" applyFont="1" applyProtection="1">
      <alignment/>
      <protection locked="0"/>
    </xf>
    <xf numFmtId="0" fontId="6" fillId="0" borderId="0" xfId="51" applyFont="1" applyFill="1" applyBorder="1" applyAlignment="1" applyProtection="1">
      <alignment horizontal="left" vertical="center" wrapText="1"/>
      <protection locked="0"/>
    </xf>
    <xf numFmtId="4" fontId="6" fillId="0" borderId="0" xfId="51" applyNumberFormat="1" applyFont="1" applyFill="1" applyBorder="1" applyAlignment="1" applyProtection="1">
      <alignment horizontal="left" vertical="center" wrapText="1"/>
      <protection locked="0"/>
    </xf>
    <xf numFmtId="0" fontId="6" fillId="0" borderId="33" xfId="0" applyFont="1" applyFill="1" applyBorder="1" applyAlignment="1">
      <alignment horizontal="justify" vertical="center"/>
    </xf>
    <xf numFmtId="0" fontId="12" fillId="0" borderId="33" xfId="0" applyFont="1" applyFill="1" applyBorder="1" applyAlignment="1">
      <alignment horizontal="justify" vertical="center"/>
    </xf>
    <xf numFmtId="0" fontId="12" fillId="0" borderId="33" xfId="0" applyFont="1" applyFill="1" applyBorder="1" applyAlignment="1">
      <alignment horizontal="left" vertical="center"/>
    </xf>
    <xf numFmtId="0" fontId="12" fillId="37" borderId="16" xfId="0" applyFont="1" applyFill="1" applyBorder="1" applyAlignment="1">
      <alignment horizontal="center" vertical="center"/>
    </xf>
    <xf numFmtId="0" fontId="12" fillId="0" borderId="71" xfId="0" applyFont="1" applyBorder="1" applyAlignment="1">
      <alignment horizontal="center" vertical="center" wrapText="1" shrinkToFit="1"/>
    </xf>
    <xf numFmtId="0" fontId="12" fillId="0" borderId="20" xfId="0" applyFont="1" applyBorder="1" applyAlignment="1">
      <alignment horizontal="center" vertical="center" wrapText="1" shrinkToFit="1"/>
    </xf>
    <xf numFmtId="0" fontId="12" fillId="0" borderId="71" xfId="0" applyFont="1" applyFill="1" applyBorder="1" applyAlignment="1">
      <alignment horizontal="center" vertical="center" wrapText="1" shrinkToFit="1"/>
    </xf>
    <xf numFmtId="0" fontId="12" fillId="0" borderId="104" xfId="0" applyFont="1" applyFill="1" applyBorder="1" applyAlignment="1">
      <alignment horizontal="center" vertical="center" wrapText="1" shrinkToFit="1"/>
    </xf>
    <xf numFmtId="0" fontId="12" fillId="0" borderId="20" xfId="0" applyFont="1" applyFill="1" applyBorder="1" applyAlignment="1">
      <alignment horizontal="center" vertical="center" wrapText="1" shrinkToFit="1"/>
    </xf>
    <xf numFmtId="0" fontId="12" fillId="0" borderId="21" xfId="0" applyFont="1" applyFill="1" applyBorder="1" applyAlignment="1">
      <alignment horizontal="center" vertical="center" wrapText="1" shrinkToFit="1"/>
    </xf>
    <xf numFmtId="3" fontId="6" fillId="0" borderId="14" xfId="51" applyNumberFormat="1" applyFont="1" applyFill="1" applyBorder="1" applyAlignment="1" applyProtection="1">
      <alignment horizontal="right" vertical="center"/>
      <protection locked="0"/>
    </xf>
    <xf numFmtId="0" fontId="12" fillId="0" borderId="0" xfId="0" applyFont="1" applyFill="1" applyBorder="1" applyAlignment="1">
      <alignment horizontal="center" vertical="center" wrapText="1" shrinkToFit="1"/>
    </xf>
    <xf numFmtId="3" fontId="6" fillId="0" borderId="103" xfId="51" applyNumberFormat="1" applyFont="1" applyFill="1" applyBorder="1" applyAlignment="1">
      <alignment horizontal="right" vertical="center"/>
      <protection/>
    </xf>
    <xf numFmtId="3" fontId="6" fillId="0" borderId="16" xfId="51" applyNumberFormat="1" applyFont="1" applyFill="1" applyBorder="1" applyAlignment="1" applyProtection="1">
      <alignment horizontal="right" vertical="center"/>
      <protection locked="0"/>
    </xf>
    <xf numFmtId="0" fontId="13" fillId="33" borderId="14" xfId="0" applyFont="1" applyFill="1" applyBorder="1" applyAlignment="1">
      <alignment horizontal="center" vertical="center"/>
    </xf>
    <xf numFmtId="0" fontId="13" fillId="0" borderId="14" xfId="0" applyFont="1" applyBorder="1" applyAlignment="1">
      <alignment horizontal="center" vertical="center"/>
    </xf>
    <xf numFmtId="0" fontId="12" fillId="0" borderId="14"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68" xfId="0" applyFont="1" applyFill="1" applyBorder="1" applyAlignment="1" applyProtection="1">
      <alignment horizontal="left" vertical="center"/>
      <protection locked="0"/>
    </xf>
    <xf numFmtId="0" fontId="13" fillId="0" borderId="33" xfId="0" applyFont="1" applyFill="1" applyBorder="1" applyAlignment="1" applyProtection="1">
      <alignment horizontal="left" vertical="center"/>
      <protection locked="0"/>
    </xf>
    <xf numFmtId="3" fontId="12" fillId="0" borderId="14" xfId="0" applyNumberFormat="1" applyFont="1" applyBorder="1" applyAlignment="1" applyProtection="1">
      <alignment horizontal="right" vertical="center"/>
      <protection locked="0"/>
    </xf>
    <xf numFmtId="3" fontId="13" fillId="0" borderId="14" xfId="0" applyNumberFormat="1" applyFont="1" applyBorder="1" applyAlignment="1" applyProtection="1">
      <alignment horizontal="right" vertical="center"/>
      <protection locked="0"/>
    </xf>
    <xf numFmtId="3" fontId="6" fillId="0" borderId="20" xfId="51" applyNumberFormat="1" applyFont="1" applyFill="1" applyBorder="1" applyAlignment="1" applyProtection="1">
      <alignment horizontal="right" vertical="center"/>
      <protection locked="0"/>
    </xf>
    <xf numFmtId="3" fontId="6" fillId="0" borderId="19" xfId="51" applyNumberFormat="1" applyFont="1" applyFill="1" applyBorder="1" applyAlignment="1" applyProtection="1">
      <alignment horizontal="right" vertical="center"/>
      <protection/>
    </xf>
    <xf numFmtId="3" fontId="6" fillId="0" borderId="18" xfId="51" applyNumberFormat="1" applyFont="1" applyFill="1" applyBorder="1" applyAlignment="1" applyProtection="1">
      <alignment horizontal="right" vertical="center"/>
      <protection/>
    </xf>
    <xf numFmtId="0" fontId="6" fillId="0" borderId="82" xfId="51" applyFont="1" applyFill="1" applyBorder="1" applyAlignment="1" applyProtection="1">
      <alignment vertical="center"/>
      <protection/>
    </xf>
    <xf numFmtId="0" fontId="6" fillId="0" borderId="62" xfId="51" applyFont="1" applyFill="1" applyBorder="1" applyAlignment="1" applyProtection="1">
      <alignment horizontal="left" vertical="center"/>
      <protection/>
    </xf>
    <xf numFmtId="0" fontId="88" fillId="0" borderId="0" xfId="0" applyFont="1" applyAlignment="1" applyProtection="1">
      <alignment vertical="center"/>
      <protection/>
    </xf>
    <xf numFmtId="165" fontId="88" fillId="0" borderId="0" xfId="0" applyNumberFormat="1" applyFont="1" applyFill="1" applyAlignment="1" applyProtection="1">
      <alignment vertical="center"/>
      <protection/>
    </xf>
    <xf numFmtId="165" fontId="39" fillId="0" borderId="0" xfId="0" applyNumberFormat="1" applyFont="1" applyAlignment="1" applyProtection="1">
      <alignment vertical="center"/>
      <protection/>
    </xf>
    <xf numFmtId="165" fontId="0" fillId="0" borderId="0" xfId="0" applyNumberFormat="1" applyAlignment="1" applyProtection="1">
      <alignment vertical="center"/>
      <protection/>
    </xf>
    <xf numFmtId="165" fontId="88" fillId="0" borderId="0" xfId="0" applyNumberFormat="1" applyFont="1" applyAlignment="1" applyProtection="1">
      <alignment vertical="center"/>
      <protection/>
    </xf>
    <xf numFmtId="0" fontId="12" fillId="0" borderId="62" xfId="0" applyFont="1" applyFill="1" applyBorder="1" applyAlignment="1">
      <alignment horizontal="left" vertical="center"/>
    </xf>
    <xf numFmtId="0" fontId="7" fillId="38" borderId="0" xfId="51" applyFont="1" applyFill="1" applyAlignment="1" applyProtection="1">
      <alignment vertical="center"/>
      <protection locked="0"/>
    </xf>
    <xf numFmtId="0" fontId="6" fillId="38" borderId="0" xfId="51" applyFont="1" applyFill="1" applyAlignment="1">
      <alignment vertical="center"/>
      <protection/>
    </xf>
    <xf numFmtId="0" fontId="89" fillId="38" borderId="0" xfId="51" applyFont="1" applyFill="1" applyAlignment="1">
      <alignment vertical="center"/>
      <protection/>
    </xf>
    <xf numFmtId="0" fontId="6" fillId="38" borderId="0" xfId="51" applyFont="1" applyFill="1" applyAlignment="1">
      <alignment horizontal="center" vertical="center"/>
      <protection/>
    </xf>
    <xf numFmtId="0" fontId="6" fillId="38" borderId="0" xfId="51" applyFont="1" applyFill="1" applyBorder="1" applyAlignment="1">
      <alignment vertical="center"/>
      <protection/>
    </xf>
    <xf numFmtId="0" fontId="6" fillId="0" borderId="0" xfId="51" applyFont="1" applyAlignment="1">
      <alignment vertical="center"/>
      <protection/>
    </xf>
    <xf numFmtId="0" fontId="6" fillId="38" borderId="0" xfId="51" applyFont="1" applyFill="1" applyBorder="1" applyAlignment="1">
      <alignment horizontal="right" vertical="center"/>
      <protection/>
    </xf>
    <xf numFmtId="0" fontId="8" fillId="38" borderId="0" xfId="51" applyFont="1" applyFill="1" applyBorder="1" applyAlignment="1">
      <alignment horizontal="center" vertical="center"/>
      <protection/>
    </xf>
    <xf numFmtId="0" fontId="6" fillId="0" borderId="16" xfId="51" applyFont="1" applyFill="1" applyBorder="1" applyAlignment="1">
      <alignment horizontal="center" vertical="center"/>
      <protection/>
    </xf>
    <xf numFmtId="0" fontId="6" fillId="0" borderId="14" xfId="51" applyFont="1" applyFill="1" applyBorder="1" applyAlignment="1">
      <alignment horizontal="center" vertical="center"/>
      <protection/>
    </xf>
    <xf numFmtId="0" fontId="6" fillId="0" borderId="19" xfId="51" applyFont="1" applyFill="1" applyBorder="1" applyAlignment="1">
      <alignment horizontal="center" vertical="center"/>
      <protection/>
    </xf>
    <xf numFmtId="0" fontId="6" fillId="38" borderId="0" xfId="51" applyFont="1" applyFill="1" applyBorder="1" applyAlignment="1">
      <alignment horizontal="center" vertical="center"/>
      <protection/>
    </xf>
    <xf numFmtId="0" fontId="15" fillId="0" borderId="66" xfId="51" applyFont="1" applyFill="1" applyBorder="1" applyAlignment="1">
      <alignment horizontal="center" vertical="center"/>
      <protection/>
    </xf>
    <xf numFmtId="0" fontId="15" fillId="0" borderId="63" xfId="51" applyFont="1" applyFill="1" applyBorder="1" applyAlignment="1">
      <alignment horizontal="center" vertical="center"/>
      <protection/>
    </xf>
    <xf numFmtId="0" fontId="15" fillId="0" borderId="64" xfId="51" applyFont="1" applyFill="1" applyBorder="1" applyAlignment="1">
      <alignment horizontal="center" vertical="center"/>
      <protection/>
    </xf>
    <xf numFmtId="0" fontId="15" fillId="38" borderId="0" xfId="51" applyFont="1" applyFill="1" applyBorder="1" applyAlignment="1">
      <alignment horizontal="center" vertical="center"/>
      <protection/>
    </xf>
    <xf numFmtId="0" fontId="6" fillId="13" borderId="105" xfId="51" applyFont="1" applyFill="1" applyBorder="1" applyAlignment="1">
      <alignment horizontal="center" vertical="center"/>
      <protection/>
    </xf>
    <xf numFmtId="3" fontId="6" fillId="13" borderId="105" xfId="51" applyNumberFormat="1" applyFont="1" applyFill="1" applyBorder="1" applyAlignment="1">
      <alignment horizontal="right" vertical="center"/>
      <protection/>
    </xf>
    <xf numFmtId="3" fontId="6" fillId="13" borderId="106" xfId="51" applyNumberFormat="1" applyFont="1" applyFill="1" applyBorder="1" applyAlignment="1">
      <alignment horizontal="right" vertical="center"/>
      <protection/>
    </xf>
    <xf numFmtId="3" fontId="6" fillId="13" borderId="107" xfId="51" applyNumberFormat="1" applyFont="1" applyFill="1" applyBorder="1" applyAlignment="1">
      <alignment horizontal="right" vertical="center"/>
      <protection/>
    </xf>
    <xf numFmtId="0" fontId="6" fillId="37" borderId="108" xfId="51" applyFont="1" applyFill="1" applyBorder="1" applyAlignment="1">
      <alignment vertical="center"/>
      <protection/>
    </xf>
    <xf numFmtId="0" fontId="6" fillId="37" borderId="109" xfId="51" applyFont="1" applyFill="1" applyBorder="1" applyAlignment="1">
      <alignment horizontal="center" vertical="center"/>
      <protection/>
    </xf>
    <xf numFmtId="3" fontId="6" fillId="37" borderId="109" xfId="51" applyNumberFormat="1" applyFont="1" applyFill="1" applyBorder="1" applyAlignment="1">
      <alignment horizontal="right" vertical="center"/>
      <protection/>
    </xf>
    <xf numFmtId="3" fontId="6" fillId="37" borderId="110" xfId="51" applyNumberFormat="1" applyFont="1" applyFill="1" applyBorder="1" applyAlignment="1">
      <alignment horizontal="right" vertical="center"/>
      <protection/>
    </xf>
    <xf numFmtId="3" fontId="6" fillId="37" borderId="111" xfId="51" applyNumberFormat="1" applyFont="1" applyFill="1" applyBorder="1" applyAlignment="1">
      <alignment horizontal="right" vertical="center"/>
      <protection/>
    </xf>
    <xf numFmtId="0" fontId="6" fillId="7" borderId="108" xfId="51" applyFont="1" applyFill="1" applyBorder="1" applyAlignment="1">
      <alignment vertical="center"/>
      <protection/>
    </xf>
    <xf numFmtId="0" fontId="6" fillId="7" borderId="112" xfId="51" applyFont="1" applyFill="1" applyBorder="1" applyAlignment="1">
      <alignment vertical="center"/>
      <protection/>
    </xf>
    <xf numFmtId="0" fontId="6" fillId="7" borderId="112" xfId="54" applyFont="1" applyFill="1" applyBorder="1" applyAlignment="1">
      <alignment horizontal="right" vertical="center"/>
      <protection/>
    </xf>
    <xf numFmtId="0" fontId="6" fillId="7" borderId="112" xfId="54" applyFont="1" applyFill="1" applyBorder="1" applyAlignment="1">
      <alignment horizontal="left" vertical="center"/>
      <protection/>
    </xf>
    <xf numFmtId="0" fontId="6" fillId="7" borderId="113" xfId="51" applyFont="1" applyFill="1" applyBorder="1" applyAlignment="1">
      <alignment vertical="center"/>
      <protection/>
    </xf>
    <xf numFmtId="0" fontId="6" fillId="7" borderId="109" xfId="51" applyFont="1" applyFill="1" applyBorder="1" applyAlignment="1">
      <alignment horizontal="center" vertical="center"/>
      <protection/>
    </xf>
    <xf numFmtId="3" fontId="6" fillId="7" borderId="109" xfId="51" applyNumberFormat="1" applyFont="1" applyFill="1" applyBorder="1" applyAlignment="1">
      <alignment horizontal="right" vertical="center"/>
      <protection/>
    </xf>
    <xf numFmtId="3" fontId="6" fillId="7" borderId="110" xfId="51" applyNumberFormat="1" applyFont="1" applyFill="1" applyBorder="1" applyAlignment="1">
      <alignment horizontal="right" vertical="center"/>
      <protection/>
    </xf>
    <xf numFmtId="3" fontId="6" fillId="7" borderId="111" xfId="51" applyNumberFormat="1" applyFont="1" applyFill="1" applyBorder="1" applyAlignment="1">
      <alignment horizontal="right" vertical="center"/>
      <protection/>
    </xf>
    <xf numFmtId="0" fontId="6" fillId="39" borderId="108" xfId="51" applyFont="1" applyFill="1" applyBorder="1" applyAlignment="1">
      <alignment vertical="center"/>
      <protection/>
    </xf>
    <xf numFmtId="0" fontId="6" fillId="39" borderId="112" xfId="51" applyFont="1" applyFill="1" applyBorder="1" applyAlignment="1">
      <alignment vertical="center"/>
      <protection/>
    </xf>
    <xf numFmtId="0" fontId="6" fillId="39" borderId="113" xfId="51" applyFont="1" applyFill="1" applyBorder="1" applyAlignment="1">
      <alignment vertical="center"/>
      <protection/>
    </xf>
    <xf numFmtId="0" fontId="6" fillId="39" borderId="109" xfId="51" applyFont="1" applyFill="1" applyBorder="1" applyAlignment="1">
      <alignment horizontal="center" vertical="center"/>
      <protection/>
    </xf>
    <xf numFmtId="3" fontId="6" fillId="39" borderId="109" xfId="51" applyNumberFormat="1" applyFont="1" applyFill="1" applyBorder="1" applyAlignment="1">
      <alignment horizontal="right" vertical="center"/>
      <protection/>
    </xf>
    <xf numFmtId="3" fontId="6" fillId="39" borderId="110" xfId="51" applyNumberFormat="1" applyFont="1" applyFill="1" applyBorder="1" applyAlignment="1">
      <alignment horizontal="right" vertical="center"/>
      <protection/>
    </xf>
    <xf numFmtId="3" fontId="6" fillId="39" borderId="111" xfId="51" applyNumberFormat="1" applyFont="1" applyFill="1" applyBorder="1" applyAlignment="1">
      <alignment horizontal="right" vertical="center"/>
      <protection/>
    </xf>
    <xf numFmtId="0" fontId="6" fillId="40" borderId="108" xfId="51" applyFont="1" applyFill="1" applyBorder="1" applyAlignment="1">
      <alignment vertical="center"/>
      <protection/>
    </xf>
    <xf numFmtId="0" fontId="6" fillId="38" borderId="112" xfId="51" applyFont="1" applyFill="1" applyBorder="1" applyAlignment="1">
      <alignment vertical="center"/>
      <protection/>
    </xf>
    <xf numFmtId="0" fontId="6" fillId="0" borderId="109" xfId="51" applyFont="1" applyFill="1" applyBorder="1" applyAlignment="1">
      <alignment horizontal="center" vertical="center"/>
      <protection/>
    </xf>
    <xf numFmtId="3" fontId="6" fillId="0" borderId="109" xfId="51" applyNumberFormat="1" applyFont="1" applyFill="1" applyBorder="1" applyAlignment="1">
      <alignment horizontal="right" vertical="center"/>
      <protection/>
    </xf>
    <xf numFmtId="3" fontId="6" fillId="0" borderId="110" xfId="51" applyNumberFormat="1" applyFont="1" applyFill="1" applyBorder="1" applyAlignment="1">
      <alignment horizontal="right" vertical="center"/>
      <protection/>
    </xf>
    <xf numFmtId="3" fontId="6" fillId="0" borderId="111" xfId="51" applyNumberFormat="1" applyFont="1" applyFill="1" applyBorder="1" applyAlignment="1">
      <alignment horizontal="right" vertical="center"/>
      <protection/>
    </xf>
    <xf numFmtId="173" fontId="6" fillId="38" borderId="0" xfId="51" applyNumberFormat="1" applyFont="1" applyFill="1" applyBorder="1" applyAlignment="1">
      <alignment horizontal="center" vertical="center"/>
      <protection/>
    </xf>
    <xf numFmtId="0" fontId="6" fillId="41" borderId="108" xfId="51" applyFont="1" applyFill="1" applyBorder="1" applyAlignment="1">
      <alignment vertical="center"/>
      <protection/>
    </xf>
    <xf numFmtId="0" fontId="6" fillId="38" borderId="109" xfId="51" applyFont="1" applyFill="1" applyBorder="1" applyAlignment="1">
      <alignment horizontal="center" vertical="center"/>
      <protection/>
    </xf>
    <xf numFmtId="0" fontId="6" fillId="0" borderId="0" xfId="51" applyFont="1" applyFill="1" applyAlignment="1">
      <alignment vertical="center"/>
      <protection/>
    </xf>
    <xf numFmtId="0" fontId="6" fillId="42" borderId="108" xfId="51" applyFont="1" applyFill="1" applyBorder="1" applyAlignment="1">
      <alignment vertical="center"/>
      <protection/>
    </xf>
    <xf numFmtId="0" fontId="6" fillId="43" borderId="108" xfId="51" applyFont="1" applyFill="1" applyBorder="1" applyAlignment="1">
      <alignment vertical="center"/>
      <protection/>
    </xf>
    <xf numFmtId="0" fontId="6" fillId="33" borderId="112" xfId="51" applyFont="1" applyFill="1" applyBorder="1" applyAlignment="1">
      <alignment vertical="center"/>
      <protection/>
    </xf>
    <xf numFmtId="0" fontId="6" fillId="0" borderId="112" xfId="51" applyFont="1" applyFill="1" applyBorder="1" applyAlignment="1">
      <alignment vertical="center"/>
      <protection/>
    </xf>
    <xf numFmtId="0" fontId="6" fillId="0" borderId="113" xfId="51" applyFont="1" applyFill="1" applyBorder="1" applyAlignment="1">
      <alignment vertical="center"/>
      <protection/>
    </xf>
    <xf numFmtId="0" fontId="6" fillId="43" borderId="114" xfId="51" applyFont="1" applyFill="1" applyBorder="1" applyAlignment="1">
      <alignment vertical="center"/>
      <protection/>
    </xf>
    <xf numFmtId="0" fontId="6" fillId="33" borderId="115" xfId="51" applyFont="1" applyFill="1" applyBorder="1" applyAlignment="1">
      <alignment vertical="center"/>
      <protection/>
    </xf>
    <xf numFmtId="0" fontId="6" fillId="0" borderId="115" xfId="51" applyFont="1" applyFill="1" applyBorder="1" applyAlignment="1">
      <alignment vertical="center"/>
      <protection/>
    </xf>
    <xf numFmtId="0" fontId="6" fillId="0" borderId="116" xfId="51" applyFont="1" applyFill="1" applyBorder="1" applyAlignment="1">
      <alignment vertical="center"/>
      <protection/>
    </xf>
    <xf numFmtId="0" fontId="6" fillId="38" borderId="117" xfId="51" applyFont="1" applyFill="1" applyBorder="1" applyAlignment="1">
      <alignment horizontal="center" vertical="center"/>
      <protection/>
    </xf>
    <xf numFmtId="3" fontId="6" fillId="0" borderId="117" xfId="51" applyNumberFormat="1" applyFont="1" applyFill="1" applyBorder="1" applyAlignment="1">
      <alignment horizontal="right" vertical="center"/>
      <protection/>
    </xf>
    <xf numFmtId="3" fontId="6" fillId="0" borderId="118" xfId="51" applyNumberFormat="1" applyFont="1" applyFill="1" applyBorder="1" applyAlignment="1">
      <alignment horizontal="right" vertical="center"/>
      <protection/>
    </xf>
    <xf numFmtId="3" fontId="6" fillId="0" borderId="119" xfId="51" applyNumberFormat="1" applyFont="1" applyFill="1" applyBorder="1" applyAlignment="1">
      <alignment horizontal="right" vertical="center"/>
      <protection/>
    </xf>
    <xf numFmtId="0" fontId="0" fillId="38" borderId="0" xfId="0" applyFill="1" applyAlignment="1">
      <alignment/>
    </xf>
    <xf numFmtId="3" fontId="0" fillId="38" borderId="0" xfId="0" applyNumberFormat="1" applyFill="1" applyAlignment="1">
      <alignment horizontal="right"/>
    </xf>
    <xf numFmtId="0" fontId="0" fillId="38" borderId="0" xfId="0" applyFill="1" applyBorder="1" applyAlignment="1">
      <alignment/>
    </xf>
    <xf numFmtId="0" fontId="6" fillId="39" borderId="112" xfId="54" applyFont="1" applyFill="1" applyBorder="1" applyAlignment="1">
      <alignment horizontal="right" vertical="center"/>
      <protection/>
    </xf>
    <xf numFmtId="0" fontId="6" fillId="0" borderId="0" xfId="51" applyFont="1" applyFill="1" applyBorder="1" applyAlignment="1">
      <alignment horizontal="center" vertical="center"/>
      <protection/>
    </xf>
    <xf numFmtId="0" fontId="6" fillId="33" borderId="108" xfId="51" applyFont="1" applyFill="1" applyBorder="1" applyAlignment="1">
      <alignment vertical="center"/>
      <protection/>
    </xf>
    <xf numFmtId="0" fontId="6" fillId="33" borderId="112" xfId="51" applyFont="1" applyFill="1" applyBorder="1" applyAlignment="1">
      <alignment horizontal="right" vertical="center"/>
      <protection/>
    </xf>
    <xf numFmtId="0" fontId="6" fillId="38" borderId="112" xfId="54" applyFont="1" applyFill="1" applyBorder="1" applyAlignment="1">
      <alignment horizontal="left" vertical="center"/>
      <protection/>
    </xf>
    <xf numFmtId="0" fontId="6" fillId="33" borderId="113" xfId="51" applyFont="1" applyFill="1" applyBorder="1" applyAlignment="1">
      <alignment vertical="center"/>
      <protection/>
    </xf>
    <xf numFmtId="173" fontId="6" fillId="0" borderId="0" xfId="51" applyNumberFormat="1" applyFont="1" applyFill="1" applyBorder="1" applyAlignment="1">
      <alignment horizontal="center" vertical="center"/>
      <protection/>
    </xf>
    <xf numFmtId="0" fontId="6" fillId="39" borderId="112" xfId="54" applyFont="1" applyFill="1" applyBorder="1" applyAlignment="1">
      <alignment horizontal="left" vertical="center"/>
      <protection/>
    </xf>
    <xf numFmtId="0" fontId="6" fillId="38" borderId="108" xfId="51" applyFont="1" applyFill="1" applyBorder="1" applyAlignment="1">
      <alignment vertical="center"/>
      <protection/>
    </xf>
    <xf numFmtId="0" fontId="6" fillId="38" borderId="113" xfId="51" applyFont="1" applyFill="1" applyBorder="1" applyAlignment="1">
      <alignment vertical="center"/>
      <protection/>
    </xf>
    <xf numFmtId="0" fontId="6" fillId="13" borderId="120" xfId="51" applyFont="1" applyFill="1" applyBorder="1" applyAlignment="1">
      <alignment horizontal="center" vertical="center"/>
      <protection/>
    </xf>
    <xf numFmtId="3" fontId="6" fillId="13" borderId="109" xfId="51" applyNumberFormat="1" applyFont="1" applyFill="1" applyBorder="1" applyAlignment="1">
      <alignment horizontal="right" vertical="center"/>
      <protection/>
    </xf>
    <xf numFmtId="3" fontId="6" fillId="13" borderId="110" xfId="51" applyNumberFormat="1" applyFont="1" applyFill="1" applyBorder="1" applyAlignment="1">
      <alignment horizontal="right" vertical="center"/>
      <protection/>
    </xf>
    <xf numFmtId="3" fontId="6" fillId="13" borderId="111" xfId="51" applyNumberFormat="1" applyFont="1" applyFill="1" applyBorder="1" applyAlignment="1">
      <alignment horizontal="right" vertical="center"/>
      <protection/>
    </xf>
    <xf numFmtId="0" fontId="6" fillId="33" borderId="114" xfId="51" applyFont="1" applyFill="1" applyBorder="1" applyAlignment="1">
      <alignment vertical="center"/>
      <protection/>
    </xf>
    <xf numFmtId="0" fontId="6" fillId="38" borderId="115" xfId="51" applyFont="1" applyFill="1" applyBorder="1" applyAlignment="1">
      <alignment vertical="center"/>
      <protection/>
    </xf>
    <xf numFmtId="0" fontId="6" fillId="33" borderId="116" xfId="51" applyFont="1" applyFill="1" applyBorder="1" applyAlignment="1">
      <alignment vertical="center"/>
      <protection/>
    </xf>
    <xf numFmtId="0" fontId="6" fillId="0" borderId="117" xfId="51" applyFont="1" applyFill="1" applyBorder="1" applyAlignment="1">
      <alignment horizontal="center" vertical="center"/>
      <protection/>
    </xf>
    <xf numFmtId="0" fontId="6" fillId="38" borderId="0" xfId="51" applyFont="1" applyFill="1" applyAlignment="1">
      <alignment vertical="center"/>
      <protection/>
    </xf>
    <xf numFmtId="0" fontId="6" fillId="0" borderId="0" xfId="51" applyFont="1" applyAlignment="1">
      <alignment horizontal="center" vertical="center"/>
      <protection/>
    </xf>
    <xf numFmtId="3" fontId="6" fillId="35" borderId="45" xfId="51" applyNumberFormat="1" applyFont="1" applyFill="1" applyBorder="1" applyAlignment="1" applyProtection="1">
      <alignment horizontal="right" vertical="center"/>
      <protection/>
    </xf>
    <xf numFmtId="3" fontId="6" fillId="35" borderId="46" xfId="51" applyNumberFormat="1" applyFont="1" applyFill="1" applyBorder="1" applyAlignment="1" applyProtection="1">
      <alignment horizontal="right" vertical="center"/>
      <protection/>
    </xf>
    <xf numFmtId="3" fontId="13" fillId="0" borderId="0" xfId="0" applyNumberFormat="1" applyFont="1" applyAlignment="1" applyProtection="1">
      <alignment horizontal="right" vertical="center"/>
      <protection locked="0"/>
    </xf>
    <xf numFmtId="3" fontId="6" fillId="35" borderId="90" xfId="51" applyNumberFormat="1" applyFont="1" applyFill="1" applyBorder="1" applyAlignment="1" applyProtection="1">
      <alignment horizontal="right" vertical="center"/>
      <protection/>
    </xf>
    <xf numFmtId="3" fontId="6" fillId="44" borderId="14" xfId="51" applyNumberFormat="1" applyFont="1" applyFill="1" applyBorder="1" applyAlignment="1" applyProtection="1">
      <alignment horizontal="right" vertical="center"/>
      <protection/>
    </xf>
    <xf numFmtId="3" fontId="6" fillId="44" borderId="19" xfId="51" applyNumberFormat="1" applyFont="1" applyFill="1" applyBorder="1" applyAlignment="1" applyProtection="1">
      <alignment horizontal="right" vertical="center"/>
      <protection/>
    </xf>
    <xf numFmtId="3" fontId="12" fillId="0" borderId="0" xfId="0" applyNumberFormat="1" applyFont="1" applyAlignment="1" applyProtection="1">
      <alignment horizontal="right" vertical="center"/>
      <protection locked="0"/>
    </xf>
    <xf numFmtId="3" fontId="6" fillId="44" borderId="16" xfId="51" applyNumberFormat="1" applyFont="1" applyFill="1" applyBorder="1" applyAlignment="1" applyProtection="1">
      <alignment horizontal="right" vertical="center"/>
      <protection/>
    </xf>
    <xf numFmtId="3" fontId="6" fillId="36" borderId="14" xfId="51" applyNumberFormat="1" applyFont="1" applyFill="1" applyBorder="1" applyAlignment="1" applyProtection="1">
      <alignment horizontal="right" vertical="center"/>
      <protection/>
    </xf>
    <xf numFmtId="3" fontId="6" fillId="36" borderId="19" xfId="51" applyNumberFormat="1" applyFont="1" applyFill="1" applyBorder="1" applyAlignment="1" applyProtection="1">
      <alignment horizontal="right" vertical="center"/>
      <protection/>
    </xf>
    <xf numFmtId="3" fontId="6" fillId="45" borderId="16" xfId="51" applyNumberFormat="1" applyFont="1" applyFill="1" applyBorder="1" applyAlignment="1">
      <alignment horizontal="right" vertical="center"/>
      <protection/>
    </xf>
    <xf numFmtId="3" fontId="12" fillId="0" borderId="14" xfId="0" applyNumberFormat="1" applyFont="1" applyFill="1" applyBorder="1" applyAlignment="1" applyProtection="1">
      <alignment horizontal="right" vertical="center"/>
      <protection locked="0"/>
    </xf>
    <xf numFmtId="0" fontId="13" fillId="0" borderId="31" xfId="0" applyFont="1" applyFill="1" applyBorder="1" applyAlignment="1">
      <alignment horizontal="center" vertical="center"/>
    </xf>
    <xf numFmtId="3" fontId="6" fillId="37" borderId="14" xfId="51" applyNumberFormat="1" applyFont="1" applyFill="1" applyBorder="1" applyAlignment="1" applyProtection="1">
      <alignment horizontal="right" vertical="center"/>
      <protection locked="0"/>
    </xf>
    <xf numFmtId="0" fontId="12" fillId="0" borderId="62" xfId="0" applyNumberFormat="1" applyFont="1" applyFill="1" applyBorder="1" applyAlignment="1">
      <alignment horizontal="left" vertical="center"/>
    </xf>
    <xf numFmtId="0" fontId="12" fillId="0" borderId="68" xfId="0" applyNumberFormat="1" applyFont="1" applyFill="1" applyBorder="1" applyAlignment="1">
      <alignment horizontal="left" vertical="center"/>
    </xf>
    <xf numFmtId="0" fontId="0" fillId="0" borderId="0" xfId="0" applyNumberFormat="1" applyAlignment="1">
      <alignment/>
    </xf>
    <xf numFmtId="3" fontId="6" fillId="0" borderId="109" xfId="51" applyNumberFormat="1" applyFont="1" applyFill="1" applyBorder="1" applyAlignment="1" applyProtection="1">
      <alignment horizontal="right" vertical="center"/>
      <protection locked="0"/>
    </xf>
    <xf numFmtId="3" fontId="6" fillId="0" borderId="110" xfId="51" applyNumberFormat="1" applyFont="1" applyFill="1" applyBorder="1" applyAlignment="1" applyProtection="1">
      <alignment horizontal="right" vertical="center"/>
      <protection locked="0"/>
    </xf>
    <xf numFmtId="0" fontId="6" fillId="0" borderId="0" xfId="51" applyFont="1" applyAlignment="1" applyProtection="1">
      <alignment vertical="center"/>
      <protection locked="0"/>
    </xf>
    <xf numFmtId="0" fontId="6" fillId="38" borderId="0" xfId="51" applyFont="1" applyFill="1" applyAlignment="1" applyProtection="1">
      <alignment vertical="center"/>
      <protection locked="0"/>
    </xf>
    <xf numFmtId="0" fontId="6" fillId="38" borderId="0" xfId="51" applyFont="1" applyFill="1" applyAlignment="1" applyProtection="1">
      <alignment horizontal="center" vertical="center"/>
      <protection locked="0"/>
    </xf>
    <xf numFmtId="0" fontId="6" fillId="38" borderId="0" xfId="51" applyFont="1" applyFill="1" applyBorder="1" applyAlignment="1" applyProtection="1">
      <alignment vertical="center"/>
      <protection locked="0"/>
    </xf>
    <xf numFmtId="0" fontId="6" fillId="0" borderId="0" xfId="51" applyFont="1" applyAlignment="1" applyProtection="1">
      <alignment horizontal="center" vertical="center"/>
      <protection locked="0"/>
    </xf>
    <xf numFmtId="0" fontId="12" fillId="0" borderId="0" xfId="55" applyFont="1" applyAlignment="1" applyProtection="1">
      <alignment vertical="center"/>
      <protection/>
    </xf>
    <xf numFmtId="0" fontId="6" fillId="0" borderId="0" xfId="55" applyFont="1" applyAlignment="1" applyProtection="1">
      <alignment vertical="center"/>
      <protection/>
    </xf>
    <xf numFmtId="0" fontId="19" fillId="0" borderId="0" xfId="55" applyFont="1" applyAlignment="1" applyProtection="1">
      <alignment vertical="center"/>
      <protection/>
    </xf>
    <xf numFmtId="0" fontId="6" fillId="0" borderId="0" xfId="55" applyFont="1" applyFill="1" applyAlignment="1" applyProtection="1">
      <alignment horizontal="right" vertical="center"/>
      <protection/>
    </xf>
    <xf numFmtId="0" fontId="12" fillId="0" borderId="65" xfId="0" applyFont="1" applyBorder="1" applyAlignment="1" applyProtection="1">
      <alignment horizontal="center" vertical="center"/>
      <protection/>
    </xf>
    <xf numFmtId="0" fontId="12" fillId="0" borderId="14" xfId="0" applyFont="1" applyBorder="1" applyAlignment="1" applyProtection="1">
      <alignment horizontal="center" vertical="center"/>
      <protection/>
    </xf>
    <xf numFmtId="0" fontId="12" fillId="0" borderId="86" xfId="0" applyFont="1" applyBorder="1" applyAlignment="1" applyProtection="1">
      <alignment horizontal="center" vertical="center" wrapText="1" shrinkToFit="1"/>
      <protection/>
    </xf>
    <xf numFmtId="0" fontId="12" fillId="0" borderId="63" xfId="0" applyFont="1" applyBorder="1" applyAlignment="1" applyProtection="1">
      <alignment horizontal="center" vertical="center" wrapText="1" shrinkToFit="1"/>
      <protection/>
    </xf>
    <xf numFmtId="0" fontId="12" fillId="0" borderId="64" xfId="0" applyFont="1" applyFill="1" applyBorder="1" applyAlignment="1" applyProtection="1">
      <alignment horizontal="center" vertical="center" wrapText="1" shrinkToFit="1"/>
      <protection/>
    </xf>
    <xf numFmtId="0" fontId="12" fillId="0" borderId="66" xfId="0" applyFont="1" applyFill="1" applyBorder="1" applyAlignment="1" applyProtection="1">
      <alignment horizontal="center" vertical="center" wrapText="1" shrinkToFit="1"/>
      <protection/>
    </xf>
    <xf numFmtId="0" fontId="12" fillId="0" borderId="63" xfId="0" applyFont="1" applyFill="1" applyBorder="1" applyAlignment="1" applyProtection="1">
      <alignment horizontal="center" vertical="center" wrapText="1" shrinkToFit="1"/>
      <protection/>
    </xf>
    <xf numFmtId="0" fontId="12" fillId="0" borderId="15" xfId="55" applyFont="1" applyBorder="1" applyAlignment="1" applyProtection="1">
      <alignment horizontal="center" vertical="center"/>
      <protection/>
    </xf>
    <xf numFmtId="3" fontId="6" fillId="0" borderId="45" xfId="51" applyNumberFormat="1" applyFont="1" applyFill="1" applyBorder="1" applyAlignment="1" applyProtection="1">
      <alignment horizontal="right" vertical="center"/>
      <protection/>
    </xf>
    <xf numFmtId="3" fontId="6" fillId="0" borderId="46" xfId="51" applyNumberFormat="1" applyFont="1" applyFill="1" applyBorder="1" applyAlignment="1" applyProtection="1">
      <alignment horizontal="right" vertical="center"/>
      <protection/>
    </xf>
    <xf numFmtId="3" fontId="12" fillId="0" borderId="0" xfId="55" applyNumberFormat="1" applyFont="1" applyAlignment="1" applyProtection="1">
      <alignment horizontal="right" vertical="center"/>
      <protection/>
    </xf>
    <xf numFmtId="0" fontId="12" fillId="0" borderId="14" xfId="55" applyFont="1" applyBorder="1" applyAlignment="1" applyProtection="1">
      <alignment horizontal="center" vertical="center"/>
      <protection/>
    </xf>
    <xf numFmtId="3" fontId="6" fillId="0" borderId="14" xfId="51" applyNumberFormat="1" applyFont="1" applyFill="1" applyBorder="1" applyAlignment="1" applyProtection="1">
      <alignment horizontal="right" vertical="center"/>
      <protection/>
    </xf>
    <xf numFmtId="3" fontId="6" fillId="0" borderId="15" xfId="51" applyNumberFormat="1" applyFont="1" applyFill="1" applyBorder="1" applyAlignment="1" applyProtection="1">
      <alignment horizontal="right" vertical="center"/>
      <protection/>
    </xf>
    <xf numFmtId="3" fontId="6" fillId="0" borderId="0" xfId="55" applyNumberFormat="1" applyFont="1" applyAlignment="1" applyProtection="1">
      <alignment horizontal="right" vertical="center"/>
      <protection/>
    </xf>
    <xf numFmtId="3" fontId="6" fillId="0" borderId="63" xfId="51" applyNumberFormat="1" applyFont="1" applyFill="1" applyBorder="1" applyAlignment="1" applyProtection="1">
      <alignment horizontal="right" vertical="center"/>
      <protection/>
    </xf>
    <xf numFmtId="3" fontId="6" fillId="0" borderId="64" xfId="51" applyNumberFormat="1" applyFont="1" applyFill="1" applyBorder="1" applyAlignment="1" applyProtection="1">
      <alignment horizontal="right" vertical="center"/>
      <protection/>
    </xf>
    <xf numFmtId="0" fontId="14" fillId="35" borderId="12" xfId="55" applyFont="1" applyFill="1" applyBorder="1" applyAlignment="1" applyProtection="1">
      <alignment horizontal="center" vertical="center"/>
      <protection/>
    </xf>
    <xf numFmtId="3" fontId="21" fillId="35" borderId="81" xfId="51" applyNumberFormat="1" applyFont="1" applyFill="1" applyBorder="1" applyAlignment="1" applyProtection="1">
      <alignment horizontal="left" vertical="center"/>
      <protection/>
    </xf>
    <xf numFmtId="3" fontId="21" fillId="35" borderId="35" xfId="51" applyNumberFormat="1" applyFont="1" applyFill="1" applyBorder="1" applyAlignment="1" applyProtection="1">
      <alignment horizontal="right" vertical="center"/>
      <protection/>
    </xf>
    <xf numFmtId="0" fontId="14" fillId="0" borderId="0" xfId="55" applyFont="1" applyFill="1" applyBorder="1" applyAlignment="1" applyProtection="1">
      <alignment horizontal="center" vertical="center"/>
      <protection/>
    </xf>
    <xf numFmtId="0" fontId="21" fillId="0" borderId="0" xfId="51" applyFont="1" applyFill="1" applyBorder="1" applyAlignment="1" applyProtection="1">
      <alignment vertical="center"/>
      <protection/>
    </xf>
    <xf numFmtId="0" fontId="21" fillId="0" borderId="0" xfId="55" applyFont="1" applyFill="1" applyBorder="1" applyAlignment="1" applyProtection="1">
      <alignment vertical="center"/>
      <protection/>
    </xf>
    <xf numFmtId="0" fontId="21" fillId="0" borderId="0" xfId="55" applyFont="1" applyFill="1" applyAlignment="1" applyProtection="1">
      <alignment vertical="center"/>
      <protection/>
    </xf>
    <xf numFmtId="0" fontId="6" fillId="0" borderId="0" xfId="55" applyFont="1" applyFill="1" applyAlignment="1" applyProtection="1">
      <alignment vertical="center"/>
      <protection/>
    </xf>
    <xf numFmtId="3" fontId="12" fillId="0" borderId="23" xfId="55" applyNumberFormat="1" applyFont="1" applyBorder="1" applyAlignment="1" applyProtection="1">
      <alignment horizontal="right" vertical="center"/>
      <protection locked="0"/>
    </xf>
    <xf numFmtId="3" fontId="12" fillId="0" borderId="15" xfId="55" applyNumberFormat="1" applyFont="1" applyBorder="1" applyAlignment="1" applyProtection="1">
      <alignment horizontal="right" vertical="center"/>
      <protection locked="0"/>
    </xf>
    <xf numFmtId="3" fontId="6" fillId="0" borderId="16" xfId="55" applyNumberFormat="1" applyFont="1" applyBorder="1" applyAlignment="1" applyProtection="1">
      <alignment horizontal="right" vertical="center"/>
      <protection locked="0"/>
    </xf>
    <xf numFmtId="3" fontId="6" fillId="0" borderId="14" xfId="55" applyNumberFormat="1" applyFont="1" applyBorder="1" applyAlignment="1" applyProtection="1">
      <alignment horizontal="right" vertical="center"/>
      <protection locked="0"/>
    </xf>
    <xf numFmtId="3" fontId="6" fillId="0" borderId="66" xfId="55" applyNumberFormat="1" applyFont="1" applyBorder="1" applyAlignment="1" applyProtection="1">
      <alignment horizontal="right" vertical="center"/>
      <protection locked="0"/>
    </xf>
    <xf numFmtId="3" fontId="6" fillId="0" borderId="63" xfId="55" applyNumberFormat="1" applyFont="1" applyBorder="1" applyAlignment="1" applyProtection="1">
      <alignment horizontal="right" vertical="center"/>
      <protection locked="0"/>
    </xf>
    <xf numFmtId="0" fontId="12" fillId="0" borderId="0" xfId="55" applyFont="1" applyAlignment="1" applyProtection="1">
      <alignment vertical="center"/>
      <protection locked="0"/>
    </xf>
    <xf numFmtId="0" fontId="8" fillId="0" borderId="0" xfId="55" applyFont="1" applyAlignment="1" applyProtection="1">
      <alignment vertical="center"/>
      <protection locked="0"/>
    </xf>
    <xf numFmtId="0" fontId="8" fillId="0" borderId="0" xfId="55" applyFont="1" applyFill="1" applyAlignment="1" applyProtection="1">
      <alignment vertical="center"/>
      <protection locked="0"/>
    </xf>
    <xf numFmtId="0" fontId="12" fillId="0" borderId="77" xfId="0" applyFont="1" applyFill="1" applyBorder="1" applyAlignment="1">
      <alignment horizontal="center" vertical="center" wrapText="1" shrinkToFit="1"/>
    </xf>
    <xf numFmtId="0" fontId="12" fillId="35" borderId="21" xfId="0" applyFont="1" applyFill="1" applyBorder="1" applyAlignment="1">
      <alignment horizontal="center" vertical="center" wrapText="1" shrinkToFit="1"/>
    </xf>
    <xf numFmtId="0" fontId="12" fillId="0" borderId="66" xfId="0" applyFont="1" applyBorder="1" applyAlignment="1">
      <alignment horizontal="center" vertical="center"/>
    </xf>
    <xf numFmtId="3" fontId="6" fillId="36" borderId="20" xfId="51" applyNumberFormat="1" applyFont="1" applyFill="1" applyBorder="1" applyAlignment="1">
      <alignment horizontal="right" vertical="center"/>
      <protection/>
    </xf>
    <xf numFmtId="3" fontId="6" fillId="36" borderId="21" xfId="51" applyNumberFormat="1" applyFont="1" applyFill="1" applyBorder="1" applyAlignment="1">
      <alignment horizontal="right" vertical="center"/>
      <protection/>
    </xf>
    <xf numFmtId="0" fontId="12" fillId="0" borderId="121" xfId="0" applyFont="1" applyBorder="1" applyAlignment="1">
      <alignment vertical="center"/>
    </xf>
    <xf numFmtId="3" fontId="6" fillId="0" borderId="63" xfId="51" applyNumberFormat="1" applyFont="1" applyFill="1" applyBorder="1" applyAlignment="1" applyProtection="1">
      <alignment horizontal="right" vertical="center"/>
      <protection locked="0"/>
    </xf>
    <xf numFmtId="3" fontId="6" fillId="36" borderId="63" xfId="51" applyNumberFormat="1" applyFont="1" applyFill="1" applyBorder="1" applyAlignment="1">
      <alignment horizontal="right" vertical="center"/>
      <protection/>
    </xf>
    <xf numFmtId="3" fontId="6" fillId="36" borderId="64" xfId="51" applyNumberFormat="1" applyFont="1" applyFill="1" applyBorder="1" applyAlignment="1">
      <alignment horizontal="right" vertical="center"/>
      <protection/>
    </xf>
    <xf numFmtId="3" fontId="6" fillId="37" borderId="14" xfId="51" applyNumberFormat="1" applyFont="1" applyFill="1" applyBorder="1" applyAlignment="1" applyProtection="1">
      <alignment horizontal="right" vertical="center"/>
      <protection/>
    </xf>
    <xf numFmtId="3" fontId="6" fillId="37" borderId="19" xfId="51" applyNumberFormat="1" applyFont="1" applyFill="1" applyBorder="1" applyAlignment="1" applyProtection="1">
      <alignment horizontal="right" vertical="center"/>
      <protection/>
    </xf>
    <xf numFmtId="3" fontId="6" fillId="44" borderId="14" xfId="51" applyNumberFormat="1" applyFont="1" applyFill="1" applyBorder="1" applyAlignment="1" applyProtection="1">
      <alignment horizontal="right" vertical="center"/>
      <protection locked="0"/>
    </xf>
    <xf numFmtId="0" fontId="12" fillId="44" borderId="68" xfId="0" applyFont="1" applyFill="1" applyBorder="1" applyAlignment="1">
      <alignment horizontal="center" vertical="center"/>
    </xf>
    <xf numFmtId="4" fontId="6" fillId="0" borderId="0" xfId="51" applyNumberFormat="1" applyFont="1" applyAlignment="1" applyProtection="1">
      <alignment horizontal="right" vertical="center"/>
      <protection/>
    </xf>
    <xf numFmtId="0" fontId="6" fillId="0" borderId="23" xfId="51" applyFont="1" applyBorder="1" applyAlignment="1" applyProtection="1">
      <alignment vertical="center"/>
      <protection/>
    </xf>
    <xf numFmtId="0" fontId="6" fillId="0" borderId="13" xfId="51" applyFont="1" applyBorder="1" applyAlignment="1" applyProtection="1">
      <alignment vertical="center"/>
      <protection/>
    </xf>
    <xf numFmtId="0" fontId="6" fillId="0" borderId="20" xfId="51" applyFont="1" applyFill="1" applyBorder="1" applyAlignment="1" applyProtection="1">
      <alignment vertical="center"/>
      <protection/>
    </xf>
    <xf numFmtId="4" fontId="12" fillId="0" borderId="0" xfId="51" applyNumberFormat="1" applyFont="1" applyBorder="1" applyAlignment="1" applyProtection="1">
      <alignment horizontal="right" vertical="top" wrapText="1"/>
      <protection/>
    </xf>
    <xf numFmtId="0" fontId="6" fillId="0" borderId="23" xfId="51" applyFont="1" applyBorder="1" applyAlignment="1" applyProtection="1">
      <alignment vertical="center"/>
      <protection/>
    </xf>
    <xf numFmtId="179" fontId="6" fillId="33" borderId="14" xfId="51" applyNumberFormat="1" applyFont="1" applyFill="1" applyBorder="1" applyAlignment="1" applyProtection="1">
      <alignment horizontal="right" vertical="center"/>
      <protection locked="0"/>
    </xf>
    <xf numFmtId="179" fontId="6" fillId="33" borderId="122" xfId="51" applyNumberFormat="1" applyFont="1" applyFill="1" applyBorder="1" applyAlignment="1" applyProtection="1">
      <alignment horizontal="right" vertical="center"/>
      <protection locked="0"/>
    </xf>
    <xf numFmtId="179" fontId="6" fillId="0" borderId="15" xfId="51" applyNumberFormat="1" applyFont="1" applyBorder="1" applyAlignment="1" applyProtection="1">
      <alignment horizontal="right" vertical="center"/>
      <protection locked="0"/>
    </xf>
    <xf numFmtId="179" fontId="6" fillId="33" borderId="20" xfId="51" applyNumberFormat="1" applyFont="1" applyFill="1" applyBorder="1" applyAlignment="1" applyProtection="1">
      <alignment horizontal="right" vertical="center"/>
      <protection locked="0"/>
    </xf>
    <xf numFmtId="179" fontId="6" fillId="0" borderId="40" xfId="51" applyNumberFormat="1" applyFont="1" applyBorder="1" applyAlignment="1" applyProtection="1">
      <alignment horizontal="right" vertical="center"/>
      <protection locked="0"/>
    </xf>
    <xf numFmtId="179" fontId="6" fillId="33" borderId="59" xfId="51" applyNumberFormat="1" applyFont="1" applyFill="1" applyBorder="1" applyAlignment="1" applyProtection="1">
      <alignment horizontal="right" vertical="center"/>
      <protection locked="0"/>
    </xf>
    <xf numFmtId="0" fontId="8" fillId="0" borderId="84" xfId="51" applyFont="1" applyBorder="1" applyAlignment="1">
      <alignment vertical="center"/>
      <protection/>
    </xf>
    <xf numFmtId="3" fontId="6" fillId="0" borderId="14" xfId="51" applyNumberFormat="1" applyFont="1" applyBorder="1" applyAlignment="1" applyProtection="1">
      <alignment vertical="center" wrapText="1"/>
      <protection locked="0"/>
    </xf>
    <xf numFmtId="3" fontId="6" fillId="0" borderId="0" xfId="51" applyNumberFormat="1" applyFont="1" applyAlignment="1" applyProtection="1">
      <alignment vertical="center"/>
      <protection locked="0"/>
    </xf>
    <xf numFmtId="3" fontId="6" fillId="0" borderId="0" xfId="51" applyNumberFormat="1" applyFont="1" applyAlignment="1">
      <alignment vertical="center"/>
      <protection/>
    </xf>
    <xf numFmtId="0" fontId="6" fillId="0" borderId="0" xfId="52" applyFont="1" applyBorder="1" applyAlignment="1">
      <alignment horizontal="right" vertical="center"/>
      <protection/>
    </xf>
    <xf numFmtId="0" fontId="6" fillId="0" borderId="97" xfId="51" applyFont="1" applyBorder="1" applyAlignment="1">
      <alignment horizontal="center" vertical="center"/>
      <protection/>
    </xf>
    <xf numFmtId="0" fontId="6" fillId="0" borderId="33" xfId="51" applyFont="1" applyBorder="1" applyAlignment="1" applyProtection="1">
      <alignment vertical="center"/>
      <protection locked="0"/>
    </xf>
    <xf numFmtId="3" fontId="6" fillId="0" borderId="15" xfId="51" applyNumberFormat="1" applyFont="1" applyBorder="1" applyAlignment="1" applyProtection="1">
      <alignment horizontal="right" vertical="center" wrapText="1" indent="1"/>
      <protection locked="0"/>
    </xf>
    <xf numFmtId="3" fontId="6" fillId="0" borderId="82" xfId="51" applyNumberFormat="1" applyFont="1" applyBorder="1" applyAlignment="1" applyProtection="1">
      <alignment horizontal="right" vertical="center" wrapText="1" indent="1"/>
      <protection locked="0"/>
    </xf>
    <xf numFmtId="3" fontId="6" fillId="0" borderId="18" xfId="51" applyNumberFormat="1" applyFont="1" applyBorder="1" applyAlignment="1" applyProtection="1">
      <alignment horizontal="right" vertical="center" wrapText="1" indent="1"/>
      <protection locked="0"/>
    </xf>
    <xf numFmtId="3" fontId="6" fillId="0" borderId="14" xfId="51" applyNumberFormat="1" applyFont="1" applyBorder="1" applyAlignment="1" applyProtection="1">
      <alignment horizontal="right" vertical="center" wrapText="1" indent="1"/>
      <protection locked="0"/>
    </xf>
    <xf numFmtId="3" fontId="6" fillId="0" borderId="62" xfId="51" applyNumberFormat="1" applyFont="1" applyBorder="1" applyAlignment="1" applyProtection="1">
      <alignment horizontal="right" vertical="center" wrapText="1" indent="1"/>
      <protection locked="0"/>
    </xf>
    <xf numFmtId="0" fontId="6" fillId="0" borderId="11" xfId="51" applyFont="1" applyBorder="1" applyAlignment="1">
      <alignment horizontal="center" vertical="center"/>
      <protection/>
    </xf>
    <xf numFmtId="0" fontId="8" fillId="0" borderId="22" xfId="51" applyFont="1" applyFill="1" applyBorder="1" applyAlignment="1" applyProtection="1">
      <alignment vertical="center"/>
      <protection locked="0"/>
    </xf>
    <xf numFmtId="3" fontId="8" fillId="0" borderId="13" xfId="51" applyNumberFormat="1" applyFont="1" applyBorder="1" applyAlignment="1" applyProtection="1">
      <alignment horizontal="right" vertical="center" wrapText="1" indent="1"/>
      <protection hidden="1"/>
    </xf>
    <xf numFmtId="0" fontId="6" fillId="0" borderId="32" xfId="51" applyFont="1" applyBorder="1" applyAlignment="1" applyProtection="1">
      <alignment vertical="center"/>
      <protection locked="0"/>
    </xf>
    <xf numFmtId="178" fontId="6" fillId="0" borderId="0" xfId="51" applyNumberFormat="1" applyFont="1" applyFill="1" applyAlignment="1" applyProtection="1">
      <alignment vertical="center"/>
      <protection locked="0"/>
    </xf>
    <xf numFmtId="174" fontId="6" fillId="0" borderId="0" xfId="51" applyNumberFormat="1" applyFont="1" applyFill="1" applyAlignment="1" applyProtection="1">
      <alignment vertical="center"/>
      <protection locked="0"/>
    </xf>
    <xf numFmtId="178" fontId="5" fillId="0" borderId="0" xfId="51" applyNumberFormat="1" applyFont="1" applyFill="1" applyAlignment="1">
      <alignment vertical="center"/>
      <protection/>
    </xf>
    <xf numFmtId="0" fontId="89" fillId="0" borderId="0" xfId="51" applyFont="1" applyAlignment="1">
      <alignment vertical="center"/>
      <protection/>
    </xf>
    <xf numFmtId="165" fontId="6" fillId="0" borderId="32" xfId="51" applyNumberFormat="1" applyFont="1" applyBorder="1" applyAlignment="1" applyProtection="1">
      <alignment vertical="center"/>
      <protection locked="0"/>
    </xf>
    <xf numFmtId="165" fontId="6" fillId="0" borderId="33" xfId="51" applyNumberFormat="1" applyFont="1" applyBorder="1" applyAlignment="1" applyProtection="1">
      <alignment vertical="center"/>
      <protection locked="0"/>
    </xf>
    <xf numFmtId="165" fontId="6" fillId="0" borderId="19" xfId="51" applyNumberFormat="1" applyFont="1" applyBorder="1" applyAlignment="1" applyProtection="1">
      <alignment vertical="center"/>
      <protection locked="0"/>
    </xf>
    <xf numFmtId="165" fontId="6" fillId="0" borderId="21" xfId="51" applyNumberFormat="1" applyFont="1" applyBorder="1" applyAlignment="1" applyProtection="1">
      <alignment vertical="center"/>
      <protection locked="0"/>
    </xf>
    <xf numFmtId="165" fontId="6" fillId="0" borderId="21" xfId="51" applyNumberFormat="1" applyFont="1" applyBorder="1" applyAlignment="1" applyProtection="1">
      <alignment horizontal="center" vertical="center"/>
      <protection locked="0"/>
    </xf>
    <xf numFmtId="165" fontId="6" fillId="0" borderId="21" xfId="51" applyNumberFormat="1" applyFont="1" applyBorder="1" applyAlignment="1" applyProtection="1">
      <alignment vertical="center"/>
      <protection/>
    </xf>
    <xf numFmtId="3" fontId="12" fillId="0" borderId="18" xfId="55" applyNumberFormat="1" applyFont="1" applyBorder="1" applyAlignment="1" applyProtection="1">
      <alignment horizontal="left" vertical="center" wrapText="1"/>
      <protection locked="0"/>
    </xf>
    <xf numFmtId="3" fontId="6" fillId="0" borderId="18" xfId="55" applyNumberFormat="1" applyFont="1" applyBorder="1" applyAlignment="1" applyProtection="1">
      <alignment horizontal="left" vertical="center" wrapText="1"/>
      <protection locked="0"/>
    </xf>
    <xf numFmtId="3" fontId="6" fillId="0" borderId="19" xfId="55" applyNumberFormat="1" applyFont="1" applyBorder="1" applyAlignment="1" applyProtection="1">
      <alignment horizontal="left" vertical="center" wrapText="1"/>
      <protection locked="0"/>
    </xf>
    <xf numFmtId="3" fontId="6" fillId="0" borderId="21" xfId="55" applyNumberFormat="1" applyFont="1" applyBorder="1" applyAlignment="1" applyProtection="1">
      <alignment horizontal="left" vertical="center" wrapText="1"/>
      <protection locked="0"/>
    </xf>
    <xf numFmtId="3" fontId="6" fillId="0" borderId="77" xfId="55" applyNumberFormat="1" applyFont="1" applyBorder="1" applyAlignment="1" applyProtection="1">
      <alignment horizontal="right" vertical="center"/>
      <protection locked="0"/>
    </xf>
    <xf numFmtId="3" fontId="6" fillId="0" borderId="20" xfId="55" applyNumberFormat="1" applyFont="1" applyBorder="1" applyAlignment="1" applyProtection="1">
      <alignment horizontal="right" vertical="center"/>
      <protection locked="0"/>
    </xf>
    <xf numFmtId="3" fontId="6" fillId="0" borderId="20" xfId="51" applyNumberFormat="1" applyFont="1" applyFill="1" applyBorder="1" applyAlignment="1" applyProtection="1">
      <alignment horizontal="right" vertical="center"/>
      <protection/>
    </xf>
    <xf numFmtId="3" fontId="6" fillId="0" borderId="21" xfId="51" applyNumberFormat="1" applyFont="1" applyFill="1" applyBorder="1" applyAlignment="1" applyProtection="1">
      <alignment horizontal="right" vertical="center"/>
      <protection/>
    </xf>
    <xf numFmtId="3" fontId="6" fillId="0" borderId="87" xfId="55" applyNumberFormat="1" applyFont="1" applyBorder="1" applyAlignment="1" applyProtection="1">
      <alignment horizontal="left" vertical="center" wrapText="1"/>
      <protection locked="0"/>
    </xf>
    <xf numFmtId="3" fontId="6" fillId="0" borderId="67" xfId="55" applyNumberFormat="1" applyFont="1" applyBorder="1" applyAlignment="1" applyProtection="1">
      <alignment horizontal="left" vertical="center" wrapText="1"/>
      <protection locked="0"/>
    </xf>
    <xf numFmtId="174" fontId="6" fillId="0" borderId="0" xfId="51" applyNumberFormat="1" applyFont="1" applyAlignment="1">
      <alignment vertical="center"/>
      <protection/>
    </xf>
    <xf numFmtId="187" fontId="6" fillId="0" borderId="0" xfId="58" applyNumberFormat="1" applyFont="1" applyAlignment="1">
      <alignment vertical="center"/>
    </xf>
    <xf numFmtId="165" fontId="20" fillId="38" borderId="12" xfId="0" applyNumberFormat="1" applyFont="1" applyFill="1" applyBorder="1" applyAlignment="1" applyProtection="1">
      <alignment horizontal="right" vertical="center"/>
      <protection/>
    </xf>
    <xf numFmtId="165" fontId="20" fillId="38" borderId="22" xfId="0" applyNumberFormat="1" applyFont="1" applyFill="1" applyBorder="1" applyAlignment="1" applyProtection="1">
      <alignment horizontal="right" vertical="center"/>
      <protection/>
    </xf>
    <xf numFmtId="165" fontId="20" fillId="38" borderId="11" xfId="0" applyNumberFormat="1" applyFont="1" applyFill="1" applyBorder="1" applyAlignment="1" applyProtection="1">
      <alignment horizontal="right" vertical="center"/>
      <protection/>
    </xf>
    <xf numFmtId="165" fontId="20" fillId="38" borderId="78" xfId="0" applyNumberFormat="1" applyFont="1" applyFill="1" applyBorder="1" applyAlignment="1" applyProtection="1">
      <alignment horizontal="right" vertical="center"/>
      <protection/>
    </xf>
    <xf numFmtId="185" fontId="6" fillId="0" borderId="0" xfId="51" applyNumberFormat="1" applyFont="1" applyAlignment="1" applyProtection="1">
      <alignment vertical="center"/>
      <protection/>
    </xf>
    <xf numFmtId="185" fontId="29" fillId="0" borderId="0" xfId="51" applyNumberFormat="1" applyFont="1" applyAlignment="1" applyProtection="1">
      <alignment vertical="center"/>
      <protection/>
    </xf>
    <xf numFmtId="165" fontId="37" fillId="0" borderId="0" xfId="51" applyNumberFormat="1" applyFont="1" applyAlignment="1" applyProtection="1">
      <alignment vertical="center"/>
      <protection/>
    </xf>
    <xf numFmtId="165" fontId="0" fillId="38" borderId="14" xfId="0" applyNumberFormat="1" applyFill="1" applyBorder="1" applyAlignment="1">
      <alignment/>
    </xf>
    <xf numFmtId="165" fontId="0" fillId="38" borderId="76" xfId="0" applyNumberFormat="1" applyFill="1" applyBorder="1" applyAlignment="1">
      <alignment/>
    </xf>
    <xf numFmtId="165" fontId="0" fillId="38" borderId="16" xfId="0" applyNumberFormat="1" applyFill="1" applyBorder="1" applyAlignment="1">
      <alignment/>
    </xf>
    <xf numFmtId="165" fontId="0" fillId="38" borderId="66" xfId="0" applyNumberFormat="1" applyFill="1" applyBorder="1" applyAlignment="1">
      <alignment/>
    </xf>
    <xf numFmtId="165" fontId="0" fillId="38" borderId="63" xfId="0" applyNumberFormat="1" applyFill="1" applyBorder="1" applyAlignment="1">
      <alignment/>
    </xf>
    <xf numFmtId="165" fontId="0" fillId="38" borderId="62" xfId="0" applyNumberFormat="1" applyFill="1" applyBorder="1" applyAlignment="1">
      <alignment/>
    </xf>
    <xf numFmtId="165" fontId="0" fillId="38" borderId="65" xfId="0" applyNumberFormat="1" applyFill="1" applyBorder="1" applyAlignment="1">
      <alignment/>
    </xf>
    <xf numFmtId="165" fontId="0" fillId="38" borderId="23" xfId="0" applyNumberFormat="1" applyFill="1" applyBorder="1" applyAlignment="1">
      <alignment/>
    </xf>
    <xf numFmtId="165" fontId="0" fillId="38" borderId="24" xfId="0" applyNumberFormat="1" applyFill="1" applyBorder="1" applyAlignment="1">
      <alignment/>
    </xf>
    <xf numFmtId="165" fontId="0" fillId="38" borderId="19" xfId="0" applyNumberFormat="1" applyFill="1" applyBorder="1" applyAlignment="1">
      <alignment/>
    </xf>
    <xf numFmtId="165" fontId="0" fillId="38" borderId="64" xfId="0" applyNumberFormat="1" applyFill="1" applyBorder="1" applyAlignment="1">
      <alignment/>
    </xf>
    <xf numFmtId="0" fontId="10" fillId="0" borderId="0" xfId="51" applyFont="1" applyAlignment="1">
      <alignment horizontal="center" vertical="center"/>
      <protection/>
    </xf>
    <xf numFmtId="0" fontId="6" fillId="0" borderId="0" xfId="51" applyFont="1" applyBorder="1" applyAlignment="1" applyProtection="1">
      <alignment horizontal="center" vertical="center" wrapText="1"/>
      <protection locked="0"/>
    </xf>
    <xf numFmtId="0" fontId="10" fillId="0" borderId="0" xfId="51" applyFont="1" applyBorder="1" applyAlignment="1" applyProtection="1">
      <alignment horizontal="center" vertical="center" wrapText="1"/>
      <protection locked="0"/>
    </xf>
    <xf numFmtId="179" fontId="6" fillId="0" borderId="0" xfId="51" applyNumberFormat="1" applyFont="1" applyFill="1" applyBorder="1" applyAlignment="1" applyProtection="1">
      <alignment horizontal="right" vertical="center"/>
      <protection/>
    </xf>
    <xf numFmtId="0" fontId="89" fillId="0" borderId="0" xfId="51" applyFont="1" applyAlignment="1">
      <alignment horizontal="center"/>
      <protection/>
    </xf>
    <xf numFmtId="0" fontId="89" fillId="0" borderId="0" xfId="51" applyFont="1" applyAlignment="1">
      <alignment/>
      <protection/>
    </xf>
    <xf numFmtId="4" fontId="6" fillId="0" borderId="0" xfId="51" applyNumberFormat="1" applyFont="1" applyFill="1" applyBorder="1" applyAlignment="1">
      <alignment vertical="center"/>
      <protection/>
    </xf>
    <xf numFmtId="187" fontId="6" fillId="0" borderId="0" xfId="58" applyNumberFormat="1" applyFont="1" applyFill="1" applyBorder="1" applyAlignment="1">
      <alignment vertical="center"/>
    </xf>
    <xf numFmtId="0" fontId="12" fillId="0" borderId="20" xfId="51" applyFont="1" applyFill="1" applyBorder="1" applyAlignment="1" applyProtection="1">
      <alignment vertical="center" wrapText="1"/>
      <protection/>
    </xf>
    <xf numFmtId="0" fontId="12" fillId="0" borderId="68" xfId="0" applyFont="1" applyFill="1" applyBorder="1" applyAlignment="1" applyProtection="1">
      <alignment horizontal="left" vertical="center"/>
      <protection locked="0"/>
    </xf>
    <xf numFmtId="3" fontId="13" fillId="0" borderId="0" xfId="0" applyNumberFormat="1" applyFont="1" applyAlignment="1">
      <alignment vertical="center"/>
    </xf>
    <xf numFmtId="0" fontId="12" fillId="0" borderId="33" xfId="0" applyFont="1" applyFill="1" applyBorder="1" applyAlignment="1" applyProtection="1">
      <alignment horizontal="left" vertical="center"/>
      <protection locked="0"/>
    </xf>
    <xf numFmtId="3" fontId="0" fillId="0" borderId="0" xfId="0" applyNumberFormat="1" applyAlignment="1">
      <alignment vertical="center"/>
    </xf>
    <xf numFmtId="0" fontId="13" fillId="0" borderId="123" xfId="0" applyFont="1" applyFill="1" applyBorder="1" applyAlignment="1">
      <alignment horizontal="left" vertical="center"/>
    </xf>
    <xf numFmtId="0" fontId="32" fillId="0" borderId="124" xfId="0" applyFont="1" applyFill="1" applyBorder="1" applyAlignment="1">
      <alignment horizontal="right" vertical="center"/>
    </xf>
    <xf numFmtId="1" fontId="6" fillId="0" borderId="14" xfId="51" applyNumberFormat="1" applyFont="1" applyFill="1" applyBorder="1" applyAlignment="1" applyProtection="1">
      <alignment horizontal="right" vertical="center"/>
      <protection locked="0"/>
    </xf>
    <xf numFmtId="0" fontId="20" fillId="35" borderId="125" xfId="0" applyFont="1" applyFill="1" applyBorder="1" applyAlignment="1">
      <alignment horizontal="left" vertical="center"/>
    </xf>
    <xf numFmtId="0" fontId="1" fillId="35" borderId="35" xfId="0" applyFont="1" applyFill="1" applyBorder="1" applyAlignment="1">
      <alignment vertical="center"/>
    </xf>
    <xf numFmtId="3" fontId="6" fillId="35" borderId="48" xfId="51" applyNumberFormat="1" applyFont="1" applyFill="1" applyBorder="1" applyAlignment="1" applyProtection="1">
      <alignment horizontal="right" vertical="center"/>
      <protection/>
    </xf>
    <xf numFmtId="3" fontId="6" fillId="44" borderId="65" xfId="51" applyNumberFormat="1" applyFont="1" applyFill="1" applyBorder="1" applyAlignment="1" applyProtection="1">
      <alignment horizontal="right" vertical="center"/>
      <protection/>
    </xf>
    <xf numFmtId="3" fontId="6" fillId="0" borderId="65" xfId="51" applyNumberFormat="1" applyFont="1" applyFill="1" applyBorder="1" applyAlignment="1" applyProtection="1">
      <alignment horizontal="right" vertical="center"/>
      <protection locked="0"/>
    </xf>
    <xf numFmtId="0" fontId="13" fillId="35" borderId="76" xfId="0" applyFont="1" applyFill="1" applyBorder="1" applyAlignment="1">
      <alignment horizontal="center" vertical="center"/>
    </xf>
    <xf numFmtId="0" fontId="13" fillId="35" borderId="91" xfId="0" applyFont="1" applyFill="1" applyBorder="1" applyAlignment="1">
      <alignment horizontal="center" vertical="center"/>
    </xf>
    <xf numFmtId="0" fontId="13" fillId="35" borderId="126" xfId="0" applyFont="1" applyFill="1" applyBorder="1" applyAlignment="1">
      <alignment horizontal="center" vertical="center"/>
    </xf>
    <xf numFmtId="0" fontId="13" fillId="0" borderId="127" xfId="0" applyFont="1" applyFill="1" applyBorder="1" applyAlignment="1" applyProtection="1">
      <alignment horizontal="left" vertical="center"/>
      <protection locked="0"/>
    </xf>
    <xf numFmtId="0" fontId="12" fillId="0" borderId="77" xfId="0" applyFont="1" applyBorder="1" applyAlignment="1">
      <alignment horizontal="center" vertical="center" wrapText="1" shrinkToFit="1"/>
    </xf>
    <xf numFmtId="0" fontId="12" fillId="0" borderId="128" xfId="0" applyFont="1" applyBorder="1" applyAlignment="1">
      <alignment horizontal="center" vertical="center" wrapText="1" shrinkToFit="1"/>
    </xf>
    <xf numFmtId="3" fontId="6" fillId="45" borderId="14" xfId="51" applyNumberFormat="1" applyFont="1" applyFill="1" applyBorder="1" applyAlignment="1">
      <alignment horizontal="right" vertical="center"/>
      <protection/>
    </xf>
    <xf numFmtId="3" fontId="6" fillId="45" borderId="65" xfId="51" applyNumberFormat="1" applyFont="1" applyFill="1" applyBorder="1" applyAlignment="1">
      <alignment horizontal="right" vertical="center"/>
      <protection/>
    </xf>
    <xf numFmtId="0" fontId="90" fillId="0" borderId="14" xfId="0" applyFont="1" applyFill="1" applyBorder="1" applyAlignment="1">
      <alignment horizontal="center" vertical="center"/>
    </xf>
    <xf numFmtId="0" fontId="12" fillId="0" borderId="19" xfId="0" applyFont="1" applyBorder="1" applyAlignment="1">
      <alignment horizontal="left" vertical="center"/>
    </xf>
    <xf numFmtId="0" fontId="12" fillId="0" borderId="19" xfId="0" applyFont="1" applyBorder="1" applyAlignment="1">
      <alignment vertical="center"/>
    </xf>
    <xf numFmtId="0" fontId="23" fillId="0" borderId="19" xfId="0" applyFont="1" applyBorder="1" applyAlignment="1">
      <alignment vertical="center"/>
    </xf>
    <xf numFmtId="0" fontId="23" fillId="0" borderId="19" xfId="0" applyFont="1" applyFill="1" applyBorder="1" applyAlignment="1">
      <alignment vertical="center"/>
    </xf>
    <xf numFmtId="0" fontId="13" fillId="0" borderId="19" xfId="0" applyFont="1" applyBorder="1" applyAlignment="1">
      <alignment horizontal="left" vertical="center"/>
    </xf>
    <xf numFmtId="0" fontId="13" fillId="0" borderId="19" xfId="0" applyFont="1" applyFill="1" applyBorder="1" applyAlignment="1">
      <alignment horizontal="left" vertical="center"/>
    </xf>
    <xf numFmtId="0" fontId="12" fillId="0" borderId="19" xfId="0" applyFont="1" applyFill="1" applyBorder="1" applyAlignment="1">
      <alignment horizontal="left" vertical="center"/>
    </xf>
    <xf numFmtId="0" fontId="12" fillId="33" borderId="16" xfId="0" applyFont="1" applyFill="1" applyBorder="1" applyAlignment="1">
      <alignment horizontal="center" vertical="center"/>
    </xf>
    <xf numFmtId="0" fontId="13" fillId="38" borderId="16" xfId="0" applyFont="1" applyFill="1" applyBorder="1" applyAlignment="1">
      <alignment horizontal="center" vertical="center"/>
    </xf>
    <xf numFmtId="3" fontId="8" fillId="44" borderId="65" xfId="51" applyNumberFormat="1" applyFont="1" applyFill="1" applyBorder="1" applyAlignment="1">
      <alignment horizontal="right" vertical="center"/>
      <protection/>
    </xf>
    <xf numFmtId="3" fontId="8" fillId="44" borderId="14" xfId="51" applyNumberFormat="1" applyFont="1" applyFill="1" applyBorder="1" applyAlignment="1">
      <alignment horizontal="right" vertical="center"/>
      <protection/>
    </xf>
    <xf numFmtId="3" fontId="8" fillId="44" borderId="19" xfId="51" applyNumberFormat="1" applyFont="1" applyFill="1" applyBorder="1" applyAlignment="1">
      <alignment horizontal="right" vertical="center"/>
      <protection/>
    </xf>
    <xf numFmtId="3" fontId="8" fillId="44" borderId="16" xfId="51" applyNumberFormat="1" applyFont="1" applyFill="1" applyBorder="1" applyAlignment="1">
      <alignment horizontal="right" vertical="center"/>
      <protection/>
    </xf>
    <xf numFmtId="3" fontId="8" fillId="44" borderId="19" xfId="51" applyNumberFormat="1" applyFont="1" applyFill="1" applyBorder="1" applyAlignment="1" applyProtection="1">
      <alignment horizontal="right" vertical="center"/>
      <protection/>
    </xf>
    <xf numFmtId="3" fontId="8" fillId="36" borderId="14" xfId="51" applyNumberFormat="1" applyFont="1" applyFill="1" applyBorder="1" applyAlignment="1">
      <alignment horizontal="right" vertical="center"/>
      <protection/>
    </xf>
    <xf numFmtId="3" fontId="8" fillId="36" borderId="19" xfId="51" applyNumberFormat="1" applyFont="1" applyFill="1" applyBorder="1" applyAlignment="1">
      <alignment horizontal="right" vertical="center"/>
      <protection/>
    </xf>
    <xf numFmtId="3" fontId="8" fillId="36" borderId="19" xfId="51" applyNumberFormat="1" applyFont="1" applyFill="1" applyBorder="1" applyAlignment="1" applyProtection="1">
      <alignment horizontal="right" vertical="center"/>
      <protection/>
    </xf>
    <xf numFmtId="3" fontId="8" fillId="37" borderId="19" xfId="51" applyNumberFormat="1" applyFont="1" applyFill="1" applyBorder="1" applyAlignment="1" applyProtection="1">
      <alignment horizontal="right" vertical="center"/>
      <protection/>
    </xf>
    <xf numFmtId="0" fontId="13" fillId="38" borderId="14" xfId="0" applyFont="1" applyFill="1" applyBorder="1" applyAlignment="1">
      <alignment horizontal="center" vertical="center"/>
    </xf>
    <xf numFmtId="3" fontId="13" fillId="44" borderId="65" xfId="0" applyNumberFormat="1" applyFont="1" applyFill="1" applyBorder="1" applyAlignment="1" applyProtection="1">
      <alignment horizontal="right" vertical="center"/>
      <protection/>
    </xf>
    <xf numFmtId="3" fontId="13" fillId="44" borderId="19" xfId="0" applyNumberFormat="1" applyFont="1" applyFill="1" applyBorder="1" applyAlignment="1" applyProtection="1">
      <alignment horizontal="right" vertical="center"/>
      <protection/>
    </xf>
    <xf numFmtId="3" fontId="13" fillId="44" borderId="16" xfId="0" applyNumberFormat="1" applyFont="1" applyFill="1" applyBorder="1" applyAlignment="1" applyProtection="1">
      <alignment horizontal="right" vertical="center"/>
      <protection/>
    </xf>
    <xf numFmtId="3" fontId="8" fillId="0" borderId="68" xfId="51" applyNumberFormat="1" applyFont="1" applyFill="1" applyBorder="1" applyAlignment="1">
      <alignment horizontal="right" vertical="center"/>
      <protection/>
    </xf>
    <xf numFmtId="0" fontId="71" fillId="0" borderId="0" xfId="0" applyFont="1" applyAlignment="1">
      <alignment vertical="center"/>
    </xf>
    <xf numFmtId="3" fontId="6" fillId="36" borderId="37" xfId="51" applyNumberFormat="1" applyFont="1" applyFill="1" applyBorder="1" applyAlignment="1">
      <alignment horizontal="right" vertical="center"/>
      <protection/>
    </xf>
    <xf numFmtId="3" fontId="6" fillId="0" borderId="77" xfId="51" applyNumberFormat="1" applyFont="1" applyFill="1" applyBorder="1" applyAlignment="1" applyProtection="1">
      <alignment horizontal="right" vertical="center"/>
      <protection locked="0"/>
    </xf>
    <xf numFmtId="3" fontId="6" fillId="36" borderId="21" xfId="51" applyNumberFormat="1" applyFont="1" applyFill="1" applyBorder="1" applyAlignment="1" applyProtection="1">
      <alignment horizontal="right" vertical="center"/>
      <protection/>
    </xf>
    <xf numFmtId="0" fontId="13" fillId="0" borderId="0" xfId="0" applyFont="1" applyBorder="1" applyAlignment="1">
      <alignment vertical="center"/>
    </xf>
    <xf numFmtId="0" fontId="0" fillId="0" borderId="0" xfId="0" applyNumberFormat="1" applyBorder="1" applyAlignment="1" applyProtection="1">
      <alignment vertical="center"/>
      <protection/>
    </xf>
    <xf numFmtId="165" fontId="12" fillId="0" borderId="0" xfId="0" applyNumberFormat="1" applyFont="1" applyBorder="1" applyAlignment="1" applyProtection="1">
      <alignment vertical="center"/>
      <protection/>
    </xf>
    <xf numFmtId="10" fontId="89" fillId="0" borderId="0" xfId="58" applyNumberFormat="1" applyFont="1" applyBorder="1" applyAlignment="1">
      <alignment vertical="center"/>
    </xf>
    <xf numFmtId="3" fontId="6" fillId="0" borderId="0" xfId="51" applyNumberFormat="1" applyFont="1" applyAlignment="1" applyProtection="1">
      <alignment vertical="center"/>
      <protection locked="0"/>
    </xf>
    <xf numFmtId="0" fontId="6" fillId="0" borderId="44" xfId="51" applyFont="1" applyBorder="1" applyAlignment="1" applyProtection="1">
      <alignment vertical="center"/>
      <protection/>
    </xf>
    <xf numFmtId="0" fontId="6" fillId="0" borderId="100" xfId="51" applyFont="1" applyBorder="1" applyAlignment="1" applyProtection="1">
      <alignment vertical="center"/>
      <protection locked="0"/>
    </xf>
    <xf numFmtId="0" fontId="6" fillId="0" borderId="100" xfId="51" applyFont="1" applyBorder="1" applyAlignment="1">
      <alignment vertical="center"/>
      <protection/>
    </xf>
    <xf numFmtId="0" fontId="6" fillId="0" borderId="129" xfId="51" applyFont="1" applyBorder="1" applyAlignment="1">
      <alignment vertical="center"/>
      <protection/>
    </xf>
    <xf numFmtId="0" fontId="13" fillId="44" borderId="76" xfId="0" applyFont="1" applyFill="1" applyBorder="1" applyAlignment="1">
      <alignment horizontal="center" vertical="center"/>
    </xf>
    <xf numFmtId="0" fontId="13" fillId="44" borderId="16" xfId="0" applyFont="1" applyFill="1" applyBorder="1" applyAlignment="1">
      <alignment horizontal="center" vertical="center"/>
    </xf>
    <xf numFmtId="0" fontId="6" fillId="44" borderId="77" xfId="51" applyFont="1" applyFill="1" applyBorder="1" applyAlignment="1" applyProtection="1">
      <alignment horizontal="center" vertical="center" wrapText="1"/>
      <protection/>
    </xf>
    <xf numFmtId="0" fontId="6" fillId="44" borderId="21" xfId="51" applyFont="1" applyFill="1" applyBorder="1" applyAlignment="1" applyProtection="1">
      <alignment horizontal="center" vertical="center" wrapText="1"/>
      <protection/>
    </xf>
    <xf numFmtId="165" fontId="20" fillId="44" borderId="22" xfId="0" applyNumberFormat="1" applyFont="1" applyFill="1" applyBorder="1" applyAlignment="1" applyProtection="1">
      <alignment horizontal="right" vertical="center"/>
      <protection/>
    </xf>
    <xf numFmtId="0" fontId="42" fillId="0" borderId="0" xfId="51" applyFont="1" applyAlignment="1" applyProtection="1">
      <alignment vertical="center"/>
      <protection/>
    </xf>
    <xf numFmtId="0" fontId="43" fillId="0" borderId="0" xfId="51" applyFont="1" applyFill="1" applyAlignment="1" applyProtection="1">
      <alignment vertical="center"/>
      <protection locked="0"/>
    </xf>
    <xf numFmtId="0" fontId="6" fillId="44" borderId="17" xfId="51" applyFont="1" applyFill="1" applyBorder="1" applyAlignment="1" applyProtection="1">
      <alignment horizontal="center" vertical="center"/>
      <protection locked="0"/>
    </xf>
    <xf numFmtId="0" fontId="8" fillId="44" borderId="130" xfId="51" applyFont="1" applyFill="1" applyBorder="1" applyAlignment="1" applyProtection="1">
      <alignment vertical="center" readingOrder="1"/>
      <protection locked="0"/>
    </xf>
    <xf numFmtId="0" fontId="8" fillId="44" borderId="36" xfId="51" applyFont="1" applyFill="1" applyBorder="1" applyAlignment="1" applyProtection="1">
      <alignment vertical="center"/>
      <protection locked="0"/>
    </xf>
    <xf numFmtId="179" fontId="6" fillId="44" borderId="131" xfId="51" applyNumberFormat="1" applyFont="1" applyFill="1" applyBorder="1" applyAlignment="1">
      <alignment horizontal="right" vertical="center"/>
      <protection/>
    </xf>
    <xf numFmtId="179" fontId="6" fillId="44" borderId="23" xfId="51" applyNumberFormat="1" applyFont="1" applyFill="1" applyBorder="1" applyAlignment="1">
      <alignment horizontal="right" vertical="center"/>
      <protection/>
    </xf>
    <xf numFmtId="179" fontId="6" fillId="44" borderId="24" xfId="51" applyNumberFormat="1" applyFont="1" applyFill="1" applyBorder="1" applyAlignment="1">
      <alignment horizontal="right" vertical="center"/>
      <protection/>
    </xf>
    <xf numFmtId="3" fontId="8" fillId="44" borderId="23" xfId="51" applyNumberFormat="1" applyFont="1" applyFill="1" applyBorder="1" applyAlignment="1">
      <alignment horizontal="right" vertical="center"/>
      <protection/>
    </xf>
    <xf numFmtId="3" fontId="8" fillId="44" borderId="14" xfId="51" applyNumberFormat="1" applyFont="1" applyFill="1" applyBorder="1" applyAlignment="1" applyProtection="1">
      <alignment horizontal="right" vertical="center"/>
      <protection/>
    </xf>
    <xf numFmtId="3" fontId="8" fillId="44" borderId="14" xfId="51" applyNumberFormat="1" applyFont="1" applyFill="1" applyBorder="1" applyAlignment="1" applyProtection="1">
      <alignment horizontal="right" vertical="center"/>
      <protection locked="0"/>
    </xf>
    <xf numFmtId="3" fontId="8" fillId="44" borderId="15" xfId="51" applyNumberFormat="1" applyFont="1" applyFill="1" applyBorder="1" applyAlignment="1" applyProtection="1">
      <alignment horizontal="right" vertical="center"/>
      <protection locked="0"/>
    </xf>
    <xf numFmtId="0" fontId="13" fillId="44" borderId="23" xfId="0" applyFont="1" applyFill="1" applyBorder="1" applyAlignment="1">
      <alignment horizontal="left" vertical="center"/>
    </xf>
    <xf numFmtId="0" fontId="13" fillId="44" borderId="24" xfId="0" applyFont="1" applyFill="1" applyBorder="1" applyAlignment="1">
      <alignment horizontal="left" vertical="center"/>
    </xf>
    <xf numFmtId="3" fontId="8" fillId="44" borderId="24" xfId="51" applyNumberFormat="1" applyFont="1" applyFill="1" applyBorder="1" applyAlignment="1">
      <alignment horizontal="right" vertical="center"/>
      <protection/>
    </xf>
    <xf numFmtId="3" fontId="8" fillId="44" borderId="76" xfId="51" applyNumberFormat="1" applyFont="1" applyFill="1" applyBorder="1" applyAlignment="1">
      <alignment horizontal="right" vertical="center"/>
      <protection/>
    </xf>
    <xf numFmtId="0" fontId="13" fillId="44" borderId="12" xfId="0" applyFont="1" applyFill="1" applyBorder="1" applyAlignment="1">
      <alignment horizontal="center" vertical="center"/>
    </xf>
    <xf numFmtId="0" fontId="43" fillId="0" borderId="0" xfId="51" applyFont="1" applyAlignment="1" applyProtection="1">
      <alignment vertical="center"/>
      <protection locked="0"/>
    </xf>
    <xf numFmtId="0" fontId="42" fillId="0" borderId="0" xfId="51" applyFont="1" applyAlignment="1" applyProtection="1">
      <alignment vertical="center"/>
      <protection locked="0"/>
    </xf>
    <xf numFmtId="0" fontId="6" fillId="44" borderId="100" xfId="51" applyFont="1" applyFill="1" applyBorder="1" applyAlignment="1">
      <alignment horizontal="center" vertical="center"/>
      <protection/>
    </xf>
    <xf numFmtId="0" fontId="8" fillId="44" borderId="62" xfId="54" applyFont="1" applyFill="1" applyBorder="1" applyAlignment="1">
      <alignment horizontal="left" vertical="center"/>
      <protection/>
    </xf>
    <xf numFmtId="0" fontId="6" fillId="44" borderId="68" xfId="51" applyFont="1" applyFill="1" applyBorder="1" applyAlignment="1">
      <alignment vertical="center"/>
      <protection/>
    </xf>
    <xf numFmtId="0" fontId="6" fillId="44" borderId="65" xfId="51" applyFont="1" applyFill="1" applyBorder="1" applyAlignment="1">
      <alignment vertical="center"/>
      <protection/>
    </xf>
    <xf numFmtId="3" fontId="8" fillId="44" borderId="68" xfId="51" applyNumberFormat="1" applyFont="1" applyFill="1" applyBorder="1" applyAlignment="1">
      <alignment vertical="center"/>
      <protection/>
    </xf>
    <xf numFmtId="3" fontId="8" fillId="44" borderId="14" xfId="51" applyNumberFormat="1" applyFont="1" applyFill="1" applyBorder="1" applyAlignment="1">
      <alignment vertical="center"/>
      <protection/>
    </xf>
    <xf numFmtId="3" fontId="6" fillId="44" borderId="33" xfId="51" applyNumberFormat="1" applyFont="1" applyFill="1" applyBorder="1" applyAlignment="1">
      <alignment vertical="center"/>
      <protection/>
    </xf>
    <xf numFmtId="3" fontId="6" fillId="44" borderId="132" xfId="51" applyNumberFormat="1" applyFont="1" applyFill="1" applyBorder="1" applyAlignment="1">
      <alignment vertical="center"/>
      <protection/>
    </xf>
    <xf numFmtId="3" fontId="6" fillId="44" borderId="133" xfId="51" applyNumberFormat="1" applyFont="1" applyFill="1" applyBorder="1" applyAlignment="1">
      <alignment vertical="center"/>
      <protection/>
    </xf>
    <xf numFmtId="3" fontId="6" fillId="44" borderId="134" xfId="51" applyNumberFormat="1" applyFont="1" applyFill="1" applyBorder="1" applyAlignment="1">
      <alignment vertical="center"/>
      <protection/>
    </xf>
    <xf numFmtId="0" fontId="6" fillId="0" borderId="65" xfId="51" applyFont="1" applyFill="1" applyBorder="1" applyAlignment="1" applyProtection="1">
      <alignment horizontal="center" vertical="center" wrapText="1"/>
      <protection/>
    </xf>
    <xf numFmtId="0" fontId="42" fillId="0" borderId="0" xfId="51" applyFont="1" applyAlignment="1" applyProtection="1">
      <alignment horizontal="left" vertical="center"/>
      <protection/>
    </xf>
    <xf numFmtId="0" fontId="6" fillId="0" borderId="23" xfId="51" applyFont="1" applyFill="1" applyBorder="1" applyAlignment="1" applyProtection="1">
      <alignment horizontal="center" vertical="center" wrapText="1"/>
      <protection/>
    </xf>
    <xf numFmtId="0" fontId="6" fillId="0" borderId="16" xfId="51" applyFont="1" applyFill="1" applyBorder="1" applyAlignment="1" applyProtection="1">
      <alignment horizontal="center" vertical="center" wrapText="1"/>
      <protection/>
    </xf>
    <xf numFmtId="0" fontId="6" fillId="0" borderId="14" xfId="51" applyFont="1" applyFill="1" applyBorder="1" applyAlignment="1" applyProtection="1">
      <alignment horizontal="center" vertical="center" wrapText="1"/>
      <protection/>
    </xf>
    <xf numFmtId="0" fontId="6" fillId="0" borderId="19" xfId="51" applyFont="1" applyFill="1" applyBorder="1" applyAlignment="1" applyProtection="1">
      <alignment horizontal="center" vertical="center" wrapText="1"/>
      <protection/>
    </xf>
    <xf numFmtId="0" fontId="42" fillId="0" borderId="0" xfId="51" applyFont="1" applyFill="1" applyAlignment="1" applyProtection="1">
      <alignment vertical="center"/>
      <protection/>
    </xf>
    <xf numFmtId="0" fontId="42" fillId="0" borderId="0" xfId="51" applyFont="1" applyAlignment="1" applyProtection="1">
      <alignment/>
      <protection/>
    </xf>
    <xf numFmtId="0" fontId="42" fillId="0" borderId="0" xfId="51" applyFont="1" applyProtection="1">
      <alignment/>
      <protection/>
    </xf>
    <xf numFmtId="0" fontId="43" fillId="0" borderId="0" xfId="55" applyFont="1" applyAlignment="1" applyProtection="1">
      <alignment vertical="center"/>
      <protection/>
    </xf>
    <xf numFmtId="0" fontId="45" fillId="0" borderId="0" xfId="51" applyFont="1" applyAlignment="1" applyProtection="1">
      <alignment vertical="center"/>
      <protection/>
    </xf>
    <xf numFmtId="49" fontId="6" fillId="0" borderId="18" xfId="51" applyNumberFormat="1" applyFont="1" applyBorder="1" applyAlignment="1" applyProtection="1">
      <alignment vertical="center" wrapText="1"/>
      <protection locked="0"/>
    </xf>
    <xf numFmtId="0" fontId="6" fillId="0" borderId="85" xfId="52" applyFont="1" applyBorder="1" applyAlignment="1">
      <alignment vertical="center" wrapText="1"/>
      <protection/>
    </xf>
    <xf numFmtId="0" fontId="6" fillId="0" borderId="16" xfId="52" applyFont="1" applyBorder="1" applyAlignment="1">
      <alignment horizontal="center" vertical="center"/>
      <protection/>
    </xf>
    <xf numFmtId="0" fontId="6" fillId="0" borderId="31" xfId="52" applyFont="1" applyBorder="1" applyAlignment="1">
      <alignment horizontal="center" vertical="center"/>
      <protection/>
    </xf>
    <xf numFmtId="49" fontId="6" fillId="0" borderId="23" xfId="52" applyNumberFormat="1" applyFont="1" applyBorder="1" applyAlignment="1">
      <alignment horizontal="center" vertical="center"/>
      <protection/>
    </xf>
    <xf numFmtId="0" fontId="6" fillId="0" borderId="76" xfId="52" applyFont="1" applyBorder="1" applyAlignment="1">
      <alignment horizontal="center" vertical="center"/>
      <protection/>
    </xf>
    <xf numFmtId="49" fontId="6" fillId="0" borderId="66" xfId="52" applyNumberFormat="1" applyFont="1" applyBorder="1" applyAlignment="1">
      <alignment horizontal="center" vertical="center" wrapText="1"/>
      <protection/>
    </xf>
    <xf numFmtId="49" fontId="6" fillId="0" borderId="63" xfId="52" applyNumberFormat="1" applyFont="1" applyBorder="1" applyAlignment="1">
      <alignment horizontal="center" vertical="center" wrapText="1"/>
      <protection/>
    </xf>
    <xf numFmtId="49" fontId="6" fillId="0" borderId="31" xfId="52" applyNumberFormat="1" applyFont="1" applyBorder="1" applyAlignment="1">
      <alignment horizontal="center" vertical="center" wrapText="1"/>
      <protection/>
    </xf>
    <xf numFmtId="49" fontId="6" fillId="0" borderId="15" xfId="52" applyNumberFormat="1" applyFont="1" applyBorder="1" applyAlignment="1">
      <alignment horizontal="center" vertical="center" wrapText="1"/>
      <protection/>
    </xf>
    <xf numFmtId="0" fontId="8" fillId="0" borderId="0" xfId="52" applyFont="1" applyBorder="1" applyAlignment="1">
      <alignment vertical="center" wrapText="1"/>
      <protection/>
    </xf>
    <xf numFmtId="3" fontId="6" fillId="0" borderId="14" xfId="52" applyNumberFormat="1" applyFont="1" applyBorder="1" applyAlignment="1">
      <alignment horizontal="right" vertical="center"/>
      <protection/>
    </xf>
    <xf numFmtId="3" fontId="6" fillId="0" borderId="19" xfId="52" applyNumberFormat="1" applyFont="1" applyBorder="1" applyAlignment="1">
      <alignment horizontal="right" vertical="center"/>
      <protection/>
    </xf>
    <xf numFmtId="0" fontId="6" fillId="0" borderId="10" xfId="52" applyFont="1" applyBorder="1" applyAlignment="1" applyProtection="1">
      <alignment vertical="center" wrapText="1"/>
      <protection/>
    </xf>
    <xf numFmtId="49" fontId="6" fillId="0" borderId="65" xfId="52" applyNumberFormat="1" applyFont="1" applyBorder="1" applyAlignment="1" applyProtection="1">
      <alignment horizontal="center" vertical="center" wrapText="1"/>
      <protection/>
    </xf>
    <xf numFmtId="3" fontId="12" fillId="0" borderId="65" xfId="0" applyNumberFormat="1" applyFont="1" applyFill="1" applyBorder="1" applyAlignment="1" applyProtection="1">
      <alignment horizontal="right" vertical="center"/>
      <protection locked="0"/>
    </xf>
    <xf numFmtId="3" fontId="6" fillId="41" borderId="0" xfId="51" applyNumberFormat="1" applyFont="1" applyFill="1" applyAlignment="1">
      <alignment vertical="center"/>
      <protection/>
    </xf>
    <xf numFmtId="49" fontId="6" fillId="0" borderId="23" xfId="52" applyNumberFormat="1" applyFont="1" applyBorder="1" applyAlignment="1" applyProtection="1">
      <alignment horizontal="center" vertical="center" wrapText="1"/>
      <protection/>
    </xf>
    <xf numFmtId="49" fontId="6" fillId="0" borderId="14" xfId="52" applyNumberFormat="1" applyFont="1" applyBorder="1" applyAlignment="1" applyProtection="1">
      <alignment horizontal="center" vertical="center" wrapText="1"/>
      <protection/>
    </xf>
    <xf numFmtId="49" fontId="6" fillId="0" borderId="76" xfId="52" applyNumberFormat="1" applyFont="1" applyBorder="1" applyAlignment="1" applyProtection="1">
      <alignment horizontal="center" vertical="center" wrapText="1"/>
      <protection/>
    </xf>
    <xf numFmtId="49" fontId="6" fillId="0" borderId="86" xfId="52" applyNumberFormat="1" applyFont="1" applyBorder="1" applyAlignment="1" applyProtection="1">
      <alignment horizontal="center" vertical="center" wrapText="1"/>
      <protection/>
    </xf>
    <xf numFmtId="49" fontId="6" fillId="0" borderId="15" xfId="52" applyNumberFormat="1" applyFont="1" applyBorder="1" applyAlignment="1" applyProtection="1">
      <alignment horizontal="center" vertical="center" wrapText="1"/>
      <protection/>
    </xf>
    <xf numFmtId="49" fontId="6" fillId="0" borderId="98" xfId="52" applyNumberFormat="1" applyFont="1" applyBorder="1" applyAlignment="1" applyProtection="1">
      <alignment horizontal="center" vertical="center" wrapText="1"/>
      <protection/>
    </xf>
    <xf numFmtId="49" fontId="10" fillId="0" borderId="65" xfId="52" applyNumberFormat="1" applyFont="1" applyBorder="1" applyAlignment="1" applyProtection="1">
      <alignment horizontal="center" vertical="center"/>
      <protection/>
    </xf>
    <xf numFmtId="49" fontId="6" fillId="0" borderId="66" xfId="52" applyNumberFormat="1" applyFont="1" applyBorder="1" applyAlignment="1" applyProtection="1">
      <alignment horizontal="center" vertical="center" wrapText="1"/>
      <protection/>
    </xf>
    <xf numFmtId="49" fontId="6" fillId="0" borderId="63" xfId="52" applyNumberFormat="1" applyFont="1" applyBorder="1" applyAlignment="1" applyProtection="1">
      <alignment horizontal="center" vertical="center" wrapText="1"/>
      <protection/>
    </xf>
    <xf numFmtId="165" fontId="71" fillId="38" borderId="22" xfId="0" applyNumberFormat="1" applyFont="1" applyFill="1" applyBorder="1" applyAlignment="1">
      <alignment/>
    </xf>
    <xf numFmtId="0" fontId="89" fillId="0" borderId="16" xfId="52" applyFont="1" applyBorder="1" applyAlignment="1">
      <alignment horizontal="center" vertical="center"/>
      <protection/>
    </xf>
    <xf numFmtId="0" fontId="8" fillId="0" borderId="43" xfId="52" applyFont="1" applyBorder="1" applyAlignment="1">
      <alignment vertical="center" wrapText="1"/>
      <protection/>
    </xf>
    <xf numFmtId="0" fontId="6" fillId="0" borderId="66" xfId="52" applyFont="1" applyBorder="1" applyAlignment="1">
      <alignment horizontal="center" vertical="center" wrapText="1"/>
      <protection/>
    </xf>
    <xf numFmtId="49" fontId="6" fillId="0" borderId="63" xfId="52" applyNumberFormat="1" applyFont="1" applyBorder="1" applyAlignment="1">
      <alignment horizontal="center" vertical="center"/>
      <protection/>
    </xf>
    <xf numFmtId="3" fontId="30" fillId="0" borderId="63" xfId="52" applyNumberFormat="1" applyFont="1" applyBorder="1" applyAlignment="1">
      <alignment horizontal="right" vertical="center"/>
      <protection/>
    </xf>
    <xf numFmtId="3" fontId="30" fillId="0" borderId="64" xfId="52" applyNumberFormat="1" applyFont="1" applyBorder="1" applyAlignment="1">
      <alignment horizontal="right" vertical="center"/>
      <protection/>
    </xf>
    <xf numFmtId="0" fontId="91" fillId="0" borderId="0" xfId="52" applyFont="1" applyBorder="1" applyAlignment="1" applyProtection="1">
      <alignment horizontal="center" vertical="center"/>
      <protection/>
    </xf>
    <xf numFmtId="165" fontId="14" fillId="38" borderId="14" xfId="51" applyNumberFormat="1" applyFont="1" applyFill="1" applyBorder="1" applyAlignment="1" applyProtection="1">
      <alignment horizontal="right" vertical="center" wrapText="1"/>
      <protection/>
    </xf>
    <xf numFmtId="165" fontId="0" fillId="38" borderId="76" xfId="0" applyNumberFormat="1" applyFont="1" applyFill="1" applyBorder="1" applyAlignment="1">
      <alignment/>
    </xf>
    <xf numFmtId="165" fontId="0" fillId="38" borderId="14" xfId="0" applyNumberFormat="1" applyFont="1" applyFill="1" applyBorder="1" applyAlignment="1">
      <alignment/>
    </xf>
    <xf numFmtId="165" fontId="14" fillId="38" borderId="18" xfId="51" applyNumberFormat="1" applyFont="1" applyFill="1" applyBorder="1" applyAlignment="1" applyProtection="1">
      <alignment horizontal="right" vertical="center" wrapText="1"/>
      <protection locked="0"/>
    </xf>
    <xf numFmtId="0" fontId="0" fillId="38" borderId="130" xfId="0" applyFont="1" applyFill="1" applyBorder="1" applyAlignment="1" applyProtection="1">
      <alignment vertical="center"/>
      <protection/>
    </xf>
    <xf numFmtId="165" fontId="0" fillId="38" borderId="23" xfId="0" applyNumberFormat="1" applyFont="1" applyFill="1" applyBorder="1" applyAlignment="1">
      <alignment/>
    </xf>
    <xf numFmtId="165" fontId="14" fillId="38" borderId="98" xfId="51" applyNumberFormat="1" applyFont="1" applyFill="1" applyBorder="1" applyAlignment="1" applyProtection="1">
      <alignment horizontal="right" vertical="center" wrapText="1"/>
      <protection/>
    </xf>
    <xf numFmtId="165" fontId="14" fillId="38" borderId="15" xfId="51" applyNumberFormat="1" applyFont="1" applyFill="1" applyBorder="1" applyAlignment="1" applyProtection="1">
      <alignment horizontal="right" vertical="center" wrapText="1"/>
      <protection/>
    </xf>
    <xf numFmtId="165" fontId="0" fillId="38" borderId="16" xfId="0" applyNumberFormat="1" applyFont="1" applyFill="1" applyBorder="1" applyAlignment="1">
      <alignment/>
    </xf>
    <xf numFmtId="0" fontId="0" fillId="38" borderId="16" xfId="0" applyFont="1" applyFill="1" applyBorder="1" applyAlignment="1" applyProtection="1">
      <alignment vertical="center"/>
      <protection/>
    </xf>
    <xf numFmtId="165" fontId="14" fillId="38" borderId="65" xfId="51" applyNumberFormat="1" applyFont="1" applyFill="1" applyBorder="1" applyAlignment="1" applyProtection="1">
      <alignment horizontal="right" vertical="center" wrapText="1"/>
      <protection/>
    </xf>
    <xf numFmtId="165" fontId="14" fillId="38" borderId="19" xfId="51" applyNumberFormat="1" applyFont="1" applyFill="1" applyBorder="1" applyAlignment="1" applyProtection="1">
      <alignment horizontal="right" vertical="center" wrapText="1"/>
      <protection locked="0"/>
    </xf>
    <xf numFmtId="164" fontId="0" fillId="38" borderId="16" xfId="0" applyNumberFormat="1" applyFont="1" applyFill="1" applyBorder="1" applyAlignment="1" applyProtection="1">
      <alignment vertical="center"/>
      <protection/>
    </xf>
    <xf numFmtId="165" fontId="0" fillId="38" borderId="66" xfId="0" applyNumberFormat="1" applyFont="1" applyFill="1" applyBorder="1" applyAlignment="1">
      <alignment/>
    </xf>
    <xf numFmtId="165" fontId="0" fillId="38" borderId="63" xfId="0" applyNumberFormat="1" applyFont="1" applyFill="1" applyBorder="1" applyAlignment="1">
      <alignment/>
    </xf>
    <xf numFmtId="165" fontId="14" fillId="38" borderId="64" xfId="51" applyNumberFormat="1" applyFont="1" applyFill="1" applyBorder="1" applyAlignment="1" applyProtection="1">
      <alignment horizontal="right" vertical="center" wrapText="1"/>
      <protection/>
    </xf>
    <xf numFmtId="164" fontId="0" fillId="38" borderId="135" xfId="0" applyNumberFormat="1" applyFont="1" applyFill="1" applyBorder="1" applyAlignment="1" applyProtection="1">
      <alignment vertical="center"/>
      <protection/>
    </xf>
    <xf numFmtId="165" fontId="0" fillId="38" borderId="64" xfId="0" applyNumberFormat="1" applyFont="1" applyFill="1" applyBorder="1" applyAlignment="1">
      <alignment horizontal="right"/>
    </xf>
    <xf numFmtId="165" fontId="14" fillId="38" borderId="86" xfId="51" applyNumberFormat="1" applyFont="1" applyFill="1" applyBorder="1" applyAlignment="1" applyProtection="1">
      <alignment horizontal="right" vertical="center" wrapText="1"/>
      <protection/>
    </xf>
    <xf numFmtId="165" fontId="14" fillId="38" borderId="63" xfId="51" applyNumberFormat="1" applyFont="1" applyFill="1" applyBorder="1" applyAlignment="1" applyProtection="1">
      <alignment horizontal="right" vertical="center" wrapText="1"/>
      <protection/>
    </xf>
    <xf numFmtId="165" fontId="21" fillId="38" borderId="58" xfId="51" applyNumberFormat="1" applyFont="1" applyFill="1" applyBorder="1" applyAlignment="1" applyProtection="1">
      <alignment horizontal="right" vertical="center" wrapText="1"/>
      <protection/>
    </xf>
    <xf numFmtId="165" fontId="21" fillId="38" borderId="59" xfId="51" applyNumberFormat="1" applyFont="1" applyFill="1" applyBorder="1" applyAlignment="1" applyProtection="1">
      <alignment horizontal="right" vertical="center" wrapText="1"/>
      <protection/>
    </xf>
    <xf numFmtId="165" fontId="0" fillId="38" borderId="13" xfId="0" applyNumberFormat="1" applyFont="1" applyFill="1" applyBorder="1" applyAlignment="1">
      <alignment horizontal="right"/>
    </xf>
    <xf numFmtId="165" fontId="0" fillId="38" borderId="22" xfId="0" applyNumberFormat="1" applyFont="1" applyFill="1" applyBorder="1" applyAlignment="1">
      <alignment horizontal="right"/>
    </xf>
    <xf numFmtId="165" fontId="21" fillId="38" borderId="136" xfId="51" applyNumberFormat="1" applyFont="1" applyFill="1" applyBorder="1" applyAlignment="1" applyProtection="1">
      <alignment horizontal="right" vertical="center" wrapText="1"/>
      <protection/>
    </xf>
    <xf numFmtId="165" fontId="21" fillId="38" borderId="12" xfId="51" applyNumberFormat="1" applyFont="1" applyFill="1" applyBorder="1" applyAlignment="1" applyProtection="1">
      <alignment horizontal="right" vertical="center" wrapText="1"/>
      <protection/>
    </xf>
    <xf numFmtId="165" fontId="21" fillId="38" borderId="34" xfId="51" applyNumberFormat="1" applyFont="1" applyFill="1" applyBorder="1" applyAlignment="1" applyProtection="1">
      <alignment horizontal="right" vertical="center" wrapText="1"/>
      <protection/>
    </xf>
    <xf numFmtId="165" fontId="21" fillId="38" borderId="13" xfId="51" applyNumberFormat="1" applyFont="1" applyFill="1" applyBorder="1" applyAlignment="1" applyProtection="1">
      <alignment horizontal="right" vertical="center" wrapText="1"/>
      <protection/>
    </xf>
    <xf numFmtId="165" fontId="21" fillId="38" borderId="22" xfId="51" applyNumberFormat="1" applyFont="1" applyFill="1" applyBorder="1" applyAlignment="1" applyProtection="1">
      <alignment horizontal="right" vertical="center" wrapText="1"/>
      <protection/>
    </xf>
    <xf numFmtId="165" fontId="21" fillId="44" borderId="12" xfId="51" applyNumberFormat="1" applyFont="1" applyFill="1" applyBorder="1" applyAlignment="1" applyProtection="1">
      <alignment horizontal="right" vertical="center" wrapText="1"/>
      <protection/>
    </xf>
    <xf numFmtId="165" fontId="14" fillId="44" borderId="76" xfId="51" applyNumberFormat="1" applyFont="1" applyFill="1" applyBorder="1" applyAlignment="1" applyProtection="1">
      <alignment horizontal="right" vertical="center"/>
      <protection/>
    </xf>
    <xf numFmtId="165" fontId="14" fillId="44" borderId="24" xfId="51" applyNumberFormat="1" applyFont="1" applyFill="1" applyBorder="1" applyAlignment="1" applyProtection="1">
      <alignment horizontal="right" vertical="center"/>
      <protection/>
    </xf>
    <xf numFmtId="165" fontId="14" fillId="44" borderId="16" xfId="51" applyNumberFormat="1" applyFont="1" applyFill="1" applyBorder="1" applyAlignment="1" applyProtection="1">
      <alignment horizontal="right" vertical="center"/>
      <protection/>
    </xf>
    <xf numFmtId="165" fontId="14" fillId="44" borderId="19" xfId="51" applyNumberFormat="1" applyFont="1" applyFill="1" applyBorder="1" applyAlignment="1" applyProtection="1">
      <alignment horizontal="right" vertical="center"/>
      <protection/>
    </xf>
    <xf numFmtId="165" fontId="14" fillId="44" borderId="77" xfId="51" applyNumberFormat="1" applyFont="1" applyFill="1" applyBorder="1" applyAlignment="1" applyProtection="1">
      <alignment horizontal="right" vertical="center"/>
      <protection/>
    </xf>
    <xf numFmtId="165" fontId="14" fillId="44" borderId="21" xfId="51" applyNumberFormat="1" applyFont="1" applyFill="1" applyBorder="1" applyAlignment="1" applyProtection="1">
      <alignment horizontal="right" vertical="center"/>
      <protection/>
    </xf>
    <xf numFmtId="165" fontId="0" fillId="38" borderId="19" xfId="0" applyNumberFormat="1" applyFont="1" applyFill="1" applyBorder="1" applyAlignment="1">
      <alignment horizontal="right"/>
    </xf>
    <xf numFmtId="3" fontId="12" fillId="0" borderId="76" xfId="55" applyNumberFormat="1" applyFont="1" applyFill="1" applyBorder="1" applyAlignment="1" applyProtection="1">
      <alignment horizontal="right" vertical="center"/>
      <protection locked="0"/>
    </xf>
    <xf numFmtId="3" fontId="12" fillId="0" borderId="23" xfId="55" applyNumberFormat="1" applyFont="1" applyFill="1" applyBorder="1" applyAlignment="1" applyProtection="1">
      <alignment horizontal="right" vertical="center"/>
      <protection locked="0"/>
    </xf>
    <xf numFmtId="3" fontId="12" fillId="0" borderId="31" xfId="55" applyNumberFormat="1" applyFont="1" applyFill="1" applyBorder="1" applyAlignment="1" applyProtection="1">
      <alignment horizontal="right" vertical="center"/>
      <protection locked="0"/>
    </xf>
    <xf numFmtId="3" fontId="12" fillId="0" borderId="15" xfId="55" applyNumberFormat="1" applyFont="1" applyFill="1" applyBorder="1" applyAlignment="1" applyProtection="1">
      <alignment horizontal="right" vertical="center"/>
      <protection locked="0"/>
    </xf>
    <xf numFmtId="3" fontId="6" fillId="0" borderId="16" xfId="55" applyNumberFormat="1" applyFont="1" applyFill="1" applyBorder="1" applyAlignment="1" applyProtection="1">
      <alignment horizontal="right" vertical="center"/>
      <protection locked="0"/>
    </xf>
    <xf numFmtId="3" fontId="6" fillId="0" borderId="14" xfId="55" applyNumberFormat="1" applyFont="1" applyFill="1" applyBorder="1" applyAlignment="1" applyProtection="1">
      <alignment horizontal="right" vertical="center"/>
      <protection locked="0"/>
    </xf>
    <xf numFmtId="3" fontId="6" fillId="0" borderId="77" xfId="55" applyNumberFormat="1" applyFont="1" applyFill="1" applyBorder="1" applyAlignment="1" applyProtection="1">
      <alignment horizontal="right" vertical="center"/>
      <protection locked="0"/>
    </xf>
    <xf numFmtId="3" fontId="6" fillId="0" borderId="20" xfId="55" applyNumberFormat="1" applyFont="1" applyFill="1" applyBorder="1" applyAlignment="1" applyProtection="1">
      <alignment horizontal="right" vertical="center"/>
      <protection locked="0"/>
    </xf>
    <xf numFmtId="3" fontId="12" fillId="0" borderId="16" xfId="55" applyNumberFormat="1" applyFont="1" applyFill="1" applyBorder="1" applyAlignment="1" applyProtection="1">
      <alignment horizontal="right" vertical="center"/>
      <protection locked="0"/>
    </xf>
    <xf numFmtId="0" fontId="6" fillId="0" borderId="0" xfId="51" applyFont="1" applyFill="1" applyBorder="1" applyAlignment="1" applyProtection="1">
      <alignment wrapText="1"/>
      <protection locked="0"/>
    </xf>
    <xf numFmtId="0" fontId="92" fillId="0" borderId="0" xfId="0" applyFont="1" applyAlignment="1">
      <alignment/>
    </xf>
    <xf numFmtId="0" fontId="9" fillId="0" borderId="0" xfId="51" applyFont="1" applyFill="1" applyBorder="1" applyProtection="1">
      <alignment/>
      <protection/>
    </xf>
    <xf numFmtId="0" fontId="9" fillId="0" borderId="0" xfId="51" applyFont="1" applyProtection="1">
      <alignment/>
      <protection locked="0"/>
    </xf>
    <xf numFmtId="4" fontId="9" fillId="0" borderId="0" xfId="51" applyNumberFormat="1" applyFont="1" applyProtection="1">
      <alignment/>
      <protection locked="0"/>
    </xf>
    <xf numFmtId="0" fontId="9" fillId="0" borderId="0" xfId="51" applyFont="1" applyProtection="1">
      <alignment/>
      <protection/>
    </xf>
    <xf numFmtId="0" fontId="9" fillId="0" borderId="0" xfId="51" applyFont="1">
      <alignment/>
      <protection/>
    </xf>
    <xf numFmtId="0" fontId="12" fillId="0" borderId="14" xfId="0" applyFont="1" applyFill="1" applyBorder="1" applyAlignment="1" applyProtection="1">
      <alignment horizontal="center" vertical="center"/>
      <protection/>
    </xf>
    <xf numFmtId="3" fontId="6" fillId="0" borderId="63" xfId="55" applyNumberFormat="1" applyFont="1" applyFill="1" applyBorder="1" applyAlignment="1" applyProtection="1">
      <alignment horizontal="right" vertical="center"/>
      <protection locked="0"/>
    </xf>
    <xf numFmtId="0" fontId="6" fillId="0" borderId="0" xfId="55" applyFont="1" applyFill="1" applyAlignment="1" applyProtection="1">
      <alignment vertical="center"/>
      <protection locked="0"/>
    </xf>
    <xf numFmtId="0" fontId="6" fillId="0" borderId="0" xfId="55" applyFont="1" applyFill="1" applyAlignment="1">
      <alignment vertical="center"/>
      <protection/>
    </xf>
    <xf numFmtId="0" fontId="21" fillId="0" borderId="0" xfId="55" applyFont="1" applyFill="1" applyBorder="1" applyAlignment="1" applyProtection="1">
      <alignment horizontal="center" vertical="center"/>
      <protection/>
    </xf>
    <xf numFmtId="0" fontId="13" fillId="44" borderId="68" xfId="0" applyFont="1" applyFill="1" applyBorder="1" applyAlignment="1">
      <alignment horizontal="left" vertical="center"/>
    </xf>
    <xf numFmtId="0" fontId="13" fillId="44" borderId="33" xfId="0" applyFont="1" applyFill="1" applyBorder="1" applyAlignment="1">
      <alignment horizontal="left" vertical="center"/>
    </xf>
    <xf numFmtId="0" fontId="13" fillId="44" borderId="14" xfId="0" applyFont="1" applyFill="1" applyBorder="1" applyAlignment="1">
      <alignment horizontal="left" vertical="center"/>
    </xf>
    <xf numFmtId="0" fontId="13" fillId="44" borderId="19" xfId="0" applyFont="1" applyFill="1" applyBorder="1" applyAlignment="1">
      <alignment horizontal="left" vertical="center"/>
    </xf>
    <xf numFmtId="0" fontId="12" fillId="44" borderId="68" xfId="0" applyFont="1" applyFill="1" applyBorder="1" applyAlignment="1">
      <alignment horizontal="left" vertical="center"/>
    </xf>
    <xf numFmtId="0" fontId="0" fillId="0" borderId="0" xfId="0" applyAlignment="1">
      <alignment vertical="center"/>
    </xf>
    <xf numFmtId="0" fontId="6" fillId="0" borderId="108" xfId="51" applyFont="1" applyFill="1" applyBorder="1" applyAlignment="1">
      <alignment vertical="center"/>
      <protection/>
    </xf>
    <xf numFmtId="3" fontId="6" fillId="0" borderId="109" xfId="51" applyNumberFormat="1" applyFont="1" applyFill="1" applyBorder="1" applyAlignment="1" applyProtection="1">
      <alignment horizontal="right" vertical="center"/>
      <protection/>
    </xf>
    <xf numFmtId="3" fontId="6" fillId="44" borderId="33" xfId="51" applyNumberFormat="1" applyFont="1" applyFill="1" applyBorder="1" applyAlignment="1" applyProtection="1">
      <alignment horizontal="right" vertical="center"/>
      <protection/>
    </xf>
    <xf numFmtId="3" fontId="6" fillId="0" borderId="31" xfId="51" applyNumberFormat="1" applyFont="1" applyFill="1" applyBorder="1" applyAlignment="1" applyProtection="1">
      <alignment horizontal="right" vertical="center"/>
      <protection locked="0"/>
    </xf>
    <xf numFmtId="3" fontId="6" fillId="0" borderId="15" xfId="51" applyNumberFormat="1" applyFont="1" applyFill="1" applyBorder="1" applyAlignment="1" applyProtection="1">
      <alignment horizontal="right" vertical="center"/>
      <protection locked="0"/>
    </xf>
    <xf numFmtId="3" fontId="13" fillId="0" borderId="103" xfId="0" applyNumberFormat="1" applyFont="1" applyFill="1" applyBorder="1" applyAlignment="1">
      <alignment horizontal="right" vertical="center"/>
    </xf>
    <xf numFmtId="0" fontId="12" fillId="0" borderId="58" xfId="0" applyFont="1" applyFill="1" applyBorder="1" applyAlignment="1">
      <alignment horizontal="center" vertical="center"/>
    </xf>
    <xf numFmtId="0" fontId="13" fillId="0" borderId="67" xfId="0" applyFont="1" applyFill="1" applyBorder="1" applyAlignment="1" applyProtection="1">
      <alignment horizontal="left" vertical="center"/>
      <protection locked="0"/>
    </xf>
    <xf numFmtId="3" fontId="13" fillId="0" borderId="70" xfId="0" applyNumberFormat="1" applyFont="1" applyFill="1" applyBorder="1" applyAlignment="1">
      <alignment horizontal="right" vertical="center"/>
    </xf>
    <xf numFmtId="1" fontId="6" fillId="0" borderId="65" xfId="51" applyNumberFormat="1" applyFont="1" applyFill="1" applyBorder="1" applyAlignment="1" applyProtection="1">
      <alignment horizontal="right" vertical="center"/>
      <protection locked="0"/>
    </xf>
    <xf numFmtId="181" fontId="13" fillId="0" borderId="0" xfId="0" applyNumberFormat="1" applyFont="1" applyAlignment="1">
      <alignment vertical="center"/>
    </xf>
    <xf numFmtId="181" fontId="13" fillId="44" borderId="14" xfId="0" applyNumberFormat="1" applyFont="1" applyFill="1" applyBorder="1" applyAlignment="1">
      <alignment horizontal="left" vertical="center"/>
    </xf>
    <xf numFmtId="181" fontId="13" fillId="44" borderId="19" xfId="0" applyNumberFormat="1" applyFont="1" applyFill="1" applyBorder="1" applyAlignment="1">
      <alignment horizontal="left" vertical="center"/>
    </xf>
    <xf numFmtId="181" fontId="13" fillId="0" borderId="14" xfId="0" applyNumberFormat="1" applyFont="1" applyFill="1" applyBorder="1" applyAlignment="1">
      <alignment horizontal="left" vertical="center"/>
    </xf>
    <xf numFmtId="181" fontId="13" fillId="0" borderId="14" xfId="0" applyNumberFormat="1" applyFont="1" applyFill="1" applyBorder="1" applyAlignment="1">
      <alignment horizontal="center" vertical="center"/>
    </xf>
    <xf numFmtId="181" fontId="12" fillId="0" borderId="19" xfId="0" applyNumberFormat="1" applyFont="1" applyFill="1" applyBorder="1" applyAlignment="1">
      <alignment horizontal="left" vertical="center"/>
    </xf>
    <xf numFmtId="181" fontId="12" fillId="0" borderId="14" xfId="0" applyNumberFormat="1" applyFont="1" applyFill="1" applyBorder="1" applyAlignment="1" applyProtection="1">
      <alignment horizontal="center" vertical="center"/>
      <protection locked="0"/>
    </xf>
    <xf numFmtId="181" fontId="12" fillId="0" borderId="19" xfId="0" applyNumberFormat="1" applyFont="1" applyFill="1" applyBorder="1" applyAlignment="1" applyProtection="1">
      <alignment horizontal="left" vertical="center"/>
      <protection locked="0"/>
    </xf>
    <xf numFmtId="1" fontId="0" fillId="0" borderId="0" xfId="0" applyNumberFormat="1" applyFill="1" applyAlignment="1">
      <alignment vertical="center"/>
    </xf>
    <xf numFmtId="181" fontId="13" fillId="0" borderId="19" xfId="0" applyNumberFormat="1" applyFont="1" applyFill="1" applyBorder="1" applyAlignment="1" applyProtection="1">
      <alignment horizontal="left" vertical="center"/>
      <protection locked="0"/>
    </xf>
    <xf numFmtId="181" fontId="12" fillId="0" borderId="14" xfId="0" applyNumberFormat="1" applyFont="1" applyFill="1" applyBorder="1" applyAlignment="1">
      <alignment horizontal="center" vertical="center"/>
    </xf>
    <xf numFmtId="181" fontId="13" fillId="0" borderId="21" xfId="0" applyNumberFormat="1" applyFont="1" applyFill="1" applyBorder="1" applyAlignment="1" applyProtection="1">
      <alignment horizontal="left" vertical="center"/>
      <protection locked="0"/>
    </xf>
    <xf numFmtId="0" fontId="12" fillId="0" borderId="97" xfId="0" applyFont="1" applyFill="1" applyBorder="1" applyAlignment="1">
      <alignment horizontal="center" vertical="center"/>
    </xf>
    <xf numFmtId="181" fontId="12" fillId="0" borderId="79" xfId="0" applyNumberFormat="1" applyFont="1" applyFill="1" applyBorder="1" applyAlignment="1">
      <alignment horizontal="center" vertical="center"/>
    </xf>
    <xf numFmtId="181" fontId="13" fillId="44" borderId="13" xfId="0" applyNumberFormat="1" applyFont="1" applyFill="1" applyBorder="1" applyAlignment="1">
      <alignment horizontal="center" vertical="center"/>
    </xf>
    <xf numFmtId="181" fontId="13" fillId="44" borderId="78" xfId="0" applyNumberFormat="1" applyFont="1" applyFill="1" applyBorder="1" applyAlignment="1">
      <alignment vertical="center"/>
    </xf>
    <xf numFmtId="0" fontId="0" fillId="0" borderId="0" xfId="0" applyFill="1" applyAlignment="1">
      <alignment/>
    </xf>
    <xf numFmtId="187" fontId="0" fillId="0" borderId="0" xfId="59" applyNumberFormat="1" applyFont="1" applyAlignment="1">
      <alignment/>
    </xf>
    <xf numFmtId="0" fontId="13" fillId="37" borderId="76" xfId="0" applyFont="1" applyFill="1" applyBorder="1" applyAlignment="1">
      <alignment horizontal="center" vertical="center"/>
    </xf>
    <xf numFmtId="3" fontId="8" fillId="44" borderId="131" xfId="51" applyNumberFormat="1" applyFont="1" applyFill="1" applyBorder="1" applyAlignment="1" applyProtection="1">
      <alignment horizontal="right" vertical="center"/>
      <protection/>
    </xf>
    <xf numFmtId="3" fontId="8" fillId="44" borderId="23" xfId="51" applyNumberFormat="1" applyFont="1" applyFill="1" applyBorder="1" applyAlignment="1" applyProtection="1">
      <alignment horizontal="right" vertical="center"/>
      <protection locked="0"/>
    </xf>
    <xf numFmtId="3" fontId="8" fillId="44" borderId="36" xfId="51" applyNumberFormat="1" applyFont="1" applyFill="1" applyBorder="1" applyAlignment="1" applyProtection="1">
      <alignment horizontal="right" vertical="center"/>
      <protection/>
    </xf>
    <xf numFmtId="3" fontId="8" fillId="44" borderId="76" xfId="51" applyNumberFormat="1" applyFont="1" applyFill="1" applyBorder="1" applyAlignment="1" applyProtection="1">
      <alignment horizontal="right" vertical="center"/>
      <protection/>
    </xf>
    <xf numFmtId="49" fontId="12" fillId="44" borderId="16" xfId="0" applyNumberFormat="1" applyFont="1" applyFill="1" applyBorder="1" applyAlignment="1">
      <alignment horizontal="left" vertical="center"/>
    </xf>
    <xf numFmtId="49" fontId="12" fillId="0" borderId="16" xfId="0" applyNumberFormat="1" applyFont="1" applyBorder="1" applyAlignment="1">
      <alignment horizontal="left" vertical="center"/>
    </xf>
    <xf numFmtId="3" fontId="6" fillId="0" borderId="19" xfId="51" applyNumberFormat="1" applyFont="1" applyFill="1" applyBorder="1" applyAlignment="1" applyProtection="1">
      <alignment horizontal="right" vertical="center"/>
      <protection locked="0"/>
    </xf>
    <xf numFmtId="3" fontId="6" fillId="36" borderId="16" xfId="51" applyNumberFormat="1" applyFont="1" applyFill="1" applyBorder="1" applyAlignment="1">
      <alignment horizontal="right" vertical="center"/>
      <protection/>
    </xf>
    <xf numFmtId="0" fontId="12" fillId="0" borderId="16" xfId="0" applyFont="1" applyBorder="1" applyAlignment="1">
      <alignment horizontal="left" vertical="center"/>
    </xf>
    <xf numFmtId="3" fontId="8" fillId="44" borderId="65" xfId="51" applyNumberFormat="1" applyFont="1" applyFill="1" applyBorder="1" applyAlignment="1" applyProtection="1">
      <alignment horizontal="right" vertical="center"/>
      <protection/>
    </xf>
    <xf numFmtId="3" fontId="8" fillId="44" borderId="16" xfId="51" applyNumberFormat="1" applyFont="1" applyFill="1" applyBorder="1" applyAlignment="1" applyProtection="1">
      <alignment horizontal="right" vertical="center"/>
      <protection/>
    </xf>
    <xf numFmtId="0" fontId="12" fillId="44" borderId="16" xfId="0" applyFont="1" applyFill="1" applyBorder="1" applyAlignment="1">
      <alignment horizontal="right" vertical="center"/>
    </xf>
    <xf numFmtId="0" fontId="12" fillId="0" borderId="16" xfId="0" applyFont="1" applyBorder="1" applyAlignment="1">
      <alignment horizontal="right" vertical="center"/>
    </xf>
    <xf numFmtId="0" fontId="12" fillId="0" borderId="0" xfId="0" applyFont="1" applyBorder="1" applyAlignment="1">
      <alignment horizontal="left" vertical="center"/>
    </xf>
    <xf numFmtId="16" fontId="12" fillId="0" borderId="70" xfId="0" applyNumberFormat="1" applyFont="1" applyBorder="1" applyAlignment="1">
      <alignment horizontal="left" vertical="center"/>
    </xf>
    <xf numFmtId="0" fontId="12" fillId="0" borderId="70" xfId="0" applyFont="1" applyBorder="1" applyAlignment="1">
      <alignment horizontal="left" vertical="center"/>
    </xf>
    <xf numFmtId="0" fontId="12" fillId="0" borderId="77" xfId="0" applyFont="1" applyBorder="1" applyAlignment="1">
      <alignment horizontal="right" vertical="center"/>
    </xf>
    <xf numFmtId="3" fontId="6" fillId="0" borderId="71" xfId="51" applyNumberFormat="1" applyFont="1" applyFill="1" applyBorder="1" applyAlignment="1" applyProtection="1">
      <alignment horizontal="right" vertical="center"/>
      <protection locked="0"/>
    </xf>
    <xf numFmtId="3" fontId="6" fillId="0" borderId="21" xfId="51" applyNumberFormat="1" applyFont="1" applyFill="1" applyBorder="1" applyAlignment="1" applyProtection="1">
      <alignment horizontal="right" vertical="center"/>
      <protection locked="0"/>
    </xf>
    <xf numFmtId="3" fontId="6" fillId="36" borderId="77" xfId="51" applyNumberFormat="1" applyFont="1" applyFill="1" applyBorder="1" applyAlignment="1">
      <alignment horizontal="right" vertical="center"/>
      <protection/>
    </xf>
    <xf numFmtId="3" fontId="6" fillId="44" borderId="19" xfId="51" applyNumberFormat="1" applyFont="1" applyFill="1" applyBorder="1" applyAlignment="1" applyProtection="1">
      <alignment horizontal="right" vertical="center"/>
      <protection locked="0"/>
    </xf>
    <xf numFmtId="3" fontId="6" fillId="44" borderId="16" xfId="51" applyNumberFormat="1" applyFont="1" applyFill="1" applyBorder="1" applyAlignment="1" applyProtection="1">
      <alignment horizontal="right" vertical="center"/>
      <protection locked="0"/>
    </xf>
    <xf numFmtId="0" fontId="0" fillId="44" borderId="68" xfId="0" applyFill="1" applyBorder="1" applyAlignment="1">
      <alignment/>
    </xf>
    <xf numFmtId="0" fontId="12" fillId="0" borderId="82" xfId="0" applyFont="1" applyBorder="1" applyAlignment="1">
      <alignment vertical="center"/>
    </xf>
    <xf numFmtId="0" fontId="93" fillId="44" borderId="98" xfId="0" applyFont="1" applyFill="1" applyBorder="1" applyAlignment="1">
      <alignment horizontal="left" vertical="center"/>
    </xf>
    <xf numFmtId="0" fontId="92" fillId="44" borderId="15" xfId="0" applyFont="1" applyFill="1" applyBorder="1" applyAlignment="1">
      <alignment horizontal="right" vertical="center"/>
    </xf>
    <xf numFmtId="0" fontId="92" fillId="44" borderId="18" xfId="0" applyFont="1" applyFill="1" applyBorder="1" applyAlignment="1">
      <alignment horizontal="right" vertical="center"/>
    </xf>
    <xf numFmtId="0" fontId="12" fillId="44" borderId="31" xfId="0" applyFont="1" applyFill="1" applyBorder="1" applyAlignment="1">
      <alignment horizontal="right" vertical="center"/>
    </xf>
    <xf numFmtId="3" fontId="6" fillId="44" borderId="98" xfId="51" applyNumberFormat="1" applyFont="1" applyFill="1" applyBorder="1" applyAlignment="1" applyProtection="1">
      <alignment horizontal="right" vertical="center"/>
      <protection/>
    </xf>
    <xf numFmtId="3" fontId="6" fillId="44" borderId="15" xfId="51" applyNumberFormat="1" applyFont="1" applyFill="1" applyBorder="1" applyAlignment="1" applyProtection="1">
      <alignment horizontal="right" vertical="center"/>
      <protection locked="0"/>
    </xf>
    <xf numFmtId="3" fontId="6" fillId="44" borderId="32" xfId="51" applyNumberFormat="1" applyFont="1" applyFill="1" applyBorder="1" applyAlignment="1" applyProtection="1">
      <alignment horizontal="right" vertical="center"/>
      <protection/>
    </xf>
    <xf numFmtId="3" fontId="6" fillId="44" borderId="31" xfId="51" applyNumberFormat="1" applyFont="1" applyFill="1" applyBorder="1" applyAlignment="1" applyProtection="1">
      <alignment horizontal="right" vertical="center"/>
      <protection/>
    </xf>
    <xf numFmtId="0" fontId="12" fillId="0" borderId="33" xfId="0" applyFont="1" applyBorder="1" applyAlignment="1">
      <alignment horizontal="left" vertical="center"/>
    </xf>
    <xf numFmtId="0" fontId="0" fillId="0" borderId="68" xfId="0" applyBorder="1" applyAlignment="1">
      <alignment/>
    </xf>
    <xf numFmtId="0" fontId="93" fillId="44" borderId="65" xfId="0" applyFont="1" applyFill="1" applyBorder="1" applyAlignment="1">
      <alignment horizontal="left" vertical="center"/>
    </xf>
    <xf numFmtId="0" fontId="92" fillId="44" borderId="14" xfId="0" applyFont="1" applyFill="1" applyBorder="1" applyAlignment="1">
      <alignment horizontal="right" vertical="center"/>
    </xf>
    <xf numFmtId="0" fontId="92" fillId="44" borderId="19" xfId="0" applyFont="1" applyFill="1" applyBorder="1" applyAlignment="1">
      <alignment horizontal="right" vertical="center"/>
    </xf>
    <xf numFmtId="3" fontId="6" fillId="44" borderId="33" xfId="51" applyNumberFormat="1" applyFont="1" applyFill="1" applyBorder="1" applyAlignment="1" applyProtection="1">
      <alignment horizontal="right" vertical="center"/>
      <protection locked="0"/>
    </xf>
    <xf numFmtId="0" fontId="93" fillId="0" borderId="68" xfId="0" applyFont="1" applyBorder="1" applyAlignment="1">
      <alignment horizontal="left" vertical="center"/>
    </xf>
    <xf numFmtId="0" fontId="92" fillId="0" borderId="68" xfId="0" applyFont="1" applyBorder="1" applyAlignment="1">
      <alignment horizontal="right" vertical="center"/>
    </xf>
    <xf numFmtId="0" fontId="92" fillId="0" borderId="33" xfId="0" applyFont="1" applyBorder="1" applyAlignment="1">
      <alignment horizontal="right" vertical="center"/>
    </xf>
    <xf numFmtId="0" fontId="93" fillId="0" borderId="33" xfId="0" applyFont="1" applyBorder="1" applyAlignment="1">
      <alignment horizontal="right" vertical="center"/>
    </xf>
    <xf numFmtId="0" fontId="12" fillId="37" borderId="97" xfId="0" applyFont="1" applyFill="1" applyBorder="1" applyAlignment="1">
      <alignment horizontal="center" vertical="center"/>
    </xf>
    <xf numFmtId="0" fontId="32" fillId="44" borderId="16" xfId="0" applyFont="1" applyFill="1" applyBorder="1" applyAlignment="1">
      <alignment horizontal="right" vertical="center"/>
    </xf>
    <xf numFmtId="3" fontId="8" fillId="44" borderId="98" xfId="51" applyNumberFormat="1" applyFont="1" applyFill="1" applyBorder="1" applyAlignment="1">
      <alignment horizontal="right" vertical="center"/>
      <protection/>
    </xf>
    <xf numFmtId="3" fontId="8" fillId="44" borderId="32" xfId="51" applyNumberFormat="1" applyFont="1" applyFill="1" applyBorder="1" applyAlignment="1">
      <alignment horizontal="right" vertical="center"/>
      <protection/>
    </xf>
    <xf numFmtId="3" fontId="8" fillId="44" borderId="31" xfId="51" applyNumberFormat="1" applyFont="1" applyFill="1" applyBorder="1" applyAlignment="1">
      <alignment horizontal="right" vertical="center"/>
      <protection/>
    </xf>
    <xf numFmtId="0" fontId="32" fillId="0" borderId="16" xfId="0" applyFont="1" applyFill="1" applyBorder="1" applyAlignment="1">
      <alignment horizontal="right" vertical="center"/>
    </xf>
    <xf numFmtId="16" fontId="12" fillId="0" borderId="123" xfId="0" applyNumberFormat="1" applyFont="1" applyFill="1" applyBorder="1" applyAlignment="1">
      <alignment horizontal="left" vertical="center"/>
    </xf>
    <xf numFmtId="0" fontId="12" fillId="0" borderId="124" xfId="0" applyFont="1" applyFill="1" applyBorder="1" applyAlignment="1">
      <alignment horizontal="left" vertical="center"/>
    </xf>
    <xf numFmtId="0" fontId="32" fillId="33" borderId="16" xfId="0" applyFont="1" applyFill="1" applyBorder="1" applyAlignment="1">
      <alignment horizontal="right" vertical="center"/>
    </xf>
    <xf numFmtId="3" fontId="6" fillId="33" borderId="65" xfId="51" applyNumberFormat="1" applyFont="1" applyFill="1" applyBorder="1" applyAlignment="1" applyProtection="1">
      <alignment horizontal="right" vertical="center"/>
      <protection locked="0"/>
    </xf>
    <xf numFmtId="3" fontId="6" fillId="33" borderId="19" xfId="51" applyNumberFormat="1" applyFont="1" applyFill="1" applyBorder="1" applyAlignment="1" applyProtection="1">
      <alignment horizontal="right" vertical="center"/>
      <protection locked="0"/>
    </xf>
    <xf numFmtId="3" fontId="6" fillId="33" borderId="16" xfId="51" applyNumberFormat="1" applyFont="1" applyFill="1" applyBorder="1" applyAlignment="1" applyProtection="1">
      <alignment horizontal="right" vertical="center"/>
      <protection locked="0"/>
    </xf>
    <xf numFmtId="0" fontId="12" fillId="0" borderId="123" xfId="0" applyFont="1" applyFill="1" applyBorder="1" applyAlignment="1">
      <alignment horizontal="left" vertical="center"/>
    </xf>
    <xf numFmtId="0" fontId="12" fillId="0" borderId="124" xfId="0" applyFont="1" applyFill="1" applyBorder="1" applyAlignment="1">
      <alignment horizontal="right" vertical="center"/>
    </xf>
    <xf numFmtId="0" fontId="12" fillId="44" borderId="16" xfId="0" applyFont="1" applyFill="1" applyBorder="1" applyAlignment="1">
      <alignment horizontal="left" vertical="center"/>
    </xf>
    <xf numFmtId="0" fontId="32" fillId="37" borderId="16" xfId="0" applyFont="1" applyFill="1" applyBorder="1" applyAlignment="1">
      <alignment horizontal="right" vertical="center"/>
    </xf>
    <xf numFmtId="3" fontId="6" fillId="37" borderId="65" xfId="51" applyNumberFormat="1" applyFont="1" applyFill="1" applyBorder="1" applyAlignment="1" applyProtection="1">
      <alignment horizontal="right" vertical="center"/>
      <protection/>
    </xf>
    <xf numFmtId="3" fontId="6" fillId="37" borderId="16" xfId="51" applyNumberFormat="1" applyFont="1" applyFill="1" applyBorder="1" applyAlignment="1" applyProtection="1">
      <alignment horizontal="right" vertical="center"/>
      <protection/>
    </xf>
    <xf numFmtId="0" fontId="23" fillId="44" borderId="16" xfId="0" applyFont="1" applyFill="1" applyBorder="1" applyAlignment="1">
      <alignment horizontal="right" vertical="center"/>
    </xf>
    <xf numFmtId="0" fontId="23" fillId="0" borderId="16" xfId="0" applyNumberFormat="1" applyFont="1" applyFill="1" applyBorder="1" applyAlignment="1">
      <alignment horizontal="right" vertical="center"/>
    </xf>
    <xf numFmtId="0" fontId="6" fillId="0" borderId="19" xfId="51" applyNumberFormat="1" applyFont="1" applyFill="1" applyBorder="1" applyAlignment="1" applyProtection="1">
      <alignment horizontal="right" vertical="center"/>
      <protection locked="0"/>
    </xf>
    <xf numFmtId="0" fontId="6" fillId="0" borderId="16" xfId="51" applyNumberFormat="1" applyFont="1" applyFill="1" applyBorder="1" applyAlignment="1" applyProtection="1">
      <alignment horizontal="right" vertical="center"/>
      <protection locked="0"/>
    </xf>
    <xf numFmtId="49" fontId="12" fillId="0" borderId="121" xfId="0" applyNumberFormat="1" applyFont="1" applyBorder="1" applyAlignment="1">
      <alignment horizontal="left" vertical="center" wrapText="1"/>
    </xf>
    <xf numFmtId="49" fontId="12" fillId="0" borderId="66" xfId="0" applyNumberFormat="1" applyFont="1" applyBorder="1" applyAlignment="1">
      <alignment horizontal="left" vertical="center"/>
    </xf>
    <xf numFmtId="3" fontId="6" fillId="0" borderId="86" xfId="51" applyNumberFormat="1" applyFont="1" applyFill="1" applyBorder="1" applyAlignment="1" applyProtection="1">
      <alignment horizontal="right" vertical="center"/>
      <protection locked="0"/>
    </xf>
    <xf numFmtId="3" fontId="6" fillId="0" borderId="64" xfId="51" applyNumberFormat="1" applyFont="1" applyFill="1" applyBorder="1" applyAlignment="1" applyProtection="1">
      <alignment horizontal="right" vertical="center"/>
      <protection locked="0"/>
    </xf>
    <xf numFmtId="3" fontId="6" fillId="36" borderId="66" xfId="51" applyNumberFormat="1" applyFont="1" applyFill="1" applyBorder="1" applyAlignment="1">
      <alignment horizontal="right" vertical="center"/>
      <protection/>
    </xf>
    <xf numFmtId="3" fontId="6" fillId="0" borderId="66" xfId="51" applyNumberFormat="1" applyFont="1" applyFill="1" applyBorder="1" applyAlignment="1" applyProtection="1">
      <alignment horizontal="right" vertical="center"/>
      <protection locked="0"/>
    </xf>
    <xf numFmtId="0" fontId="0" fillId="0" borderId="0" xfId="0" applyFont="1" applyFill="1" applyAlignment="1">
      <alignment/>
    </xf>
    <xf numFmtId="0" fontId="12" fillId="37" borderId="12" xfId="0" applyFont="1" applyFill="1" applyBorder="1" applyAlignment="1">
      <alignment horizontal="center" vertical="center"/>
    </xf>
    <xf numFmtId="0" fontId="13" fillId="37" borderId="81" xfId="0" applyFont="1" applyFill="1" applyBorder="1" applyAlignment="1">
      <alignment vertical="center"/>
    </xf>
    <xf numFmtId="0" fontId="13" fillId="37" borderId="35" xfId="0" applyFont="1" applyFill="1" applyBorder="1" applyAlignment="1">
      <alignment vertical="center"/>
    </xf>
    <xf numFmtId="0" fontId="22" fillId="37" borderId="58" xfId="0" applyFont="1" applyFill="1" applyBorder="1" applyAlignment="1">
      <alignment vertical="center"/>
    </xf>
    <xf numFmtId="3" fontId="7" fillId="37" borderId="136" xfId="51" applyNumberFormat="1" applyFont="1" applyFill="1" applyBorder="1" applyAlignment="1">
      <alignment horizontal="right" vertical="center"/>
      <protection/>
    </xf>
    <xf numFmtId="3" fontId="7" fillId="37" borderId="59" xfId="51" applyNumberFormat="1" applyFont="1" applyFill="1" applyBorder="1" applyAlignment="1">
      <alignment horizontal="right" vertical="center"/>
      <protection/>
    </xf>
    <xf numFmtId="3" fontId="7" fillId="37" borderId="59" xfId="51" applyNumberFormat="1" applyFont="1" applyFill="1" applyBorder="1" applyAlignment="1" applyProtection="1">
      <alignment horizontal="right" vertical="center"/>
      <protection locked="0"/>
    </xf>
    <xf numFmtId="3" fontId="7" fillId="37" borderId="13" xfId="51" applyNumberFormat="1" applyFont="1" applyFill="1" applyBorder="1" applyAlignment="1">
      <alignment horizontal="right" vertical="center"/>
      <protection/>
    </xf>
    <xf numFmtId="0" fontId="94" fillId="37" borderId="0" xfId="0" applyFont="1" applyFill="1" applyAlignment="1">
      <alignment/>
    </xf>
    <xf numFmtId="3" fontId="7" fillId="37" borderId="12" xfId="51" applyNumberFormat="1" applyFont="1" applyFill="1" applyBorder="1" applyAlignment="1">
      <alignment horizontal="right" vertical="center"/>
      <protection/>
    </xf>
    <xf numFmtId="3" fontId="7" fillId="37" borderId="22" xfId="51" applyNumberFormat="1" applyFont="1" applyFill="1" applyBorder="1" applyAlignment="1">
      <alignment horizontal="right" vertical="center"/>
      <protection/>
    </xf>
    <xf numFmtId="0" fontId="0" fillId="0" borderId="0" xfId="0" applyAlignment="1">
      <alignment horizontal="right"/>
    </xf>
    <xf numFmtId="0" fontId="6" fillId="0" borderId="0" xfId="55" applyFont="1" applyFill="1" applyAlignment="1" applyProtection="1">
      <alignment horizontal="right"/>
      <protection/>
    </xf>
    <xf numFmtId="3" fontId="7" fillId="35" borderId="12" xfId="51" applyNumberFormat="1" applyFont="1" applyFill="1" applyBorder="1" applyAlignment="1" applyProtection="1">
      <alignment horizontal="right" vertical="center"/>
      <protection/>
    </xf>
    <xf numFmtId="3" fontId="7" fillId="35" borderId="13" xfId="51" applyNumberFormat="1" applyFont="1" applyFill="1" applyBorder="1" applyAlignment="1" applyProtection="1">
      <alignment horizontal="right" vertical="center"/>
      <protection/>
    </xf>
    <xf numFmtId="3" fontId="7" fillId="37" borderId="13" xfId="51" applyNumberFormat="1" applyFont="1" applyFill="1" applyBorder="1" applyAlignment="1" applyProtection="1">
      <alignment horizontal="right" vertical="center"/>
      <protection/>
    </xf>
    <xf numFmtId="3" fontId="7" fillId="35" borderId="22" xfId="51" applyNumberFormat="1" applyFont="1" applyFill="1" applyBorder="1" applyAlignment="1" applyProtection="1">
      <alignment horizontal="right" vertical="center"/>
      <protection/>
    </xf>
    <xf numFmtId="3" fontId="7" fillId="0" borderId="0" xfId="55" applyNumberFormat="1" applyFont="1" applyAlignment="1" applyProtection="1">
      <alignment horizontal="right" vertical="center"/>
      <protection/>
    </xf>
    <xf numFmtId="3" fontId="13" fillId="44" borderId="65" xfId="0" applyNumberFormat="1" applyFont="1" applyFill="1" applyBorder="1" applyAlignment="1">
      <alignment horizontal="right" vertical="center"/>
    </xf>
    <xf numFmtId="3" fontId="13" fillId="44" borderId="14" xfId="0" applyNumberFormat="1" applyFont="1" applyFill="1" applyBorder="1" applyAlignment="1">
      <alignment horizontal="right" vertical="center"/>
    </xf>
    <xf numFmtId="3" fontId="13" fillId="44" borderId="19" xfId="0" applyNumberFormat="1" applyFont="1" applyFill="1" applyBorder="1" applyAlignment="1">
      <alignment horizontal="right" vertical="center"/>
    </xf>
    <xf numFmtId="3" fontId="13" fillId="44" borderId="0" xfId="0" applyNumberFormat="1" applyFont="1" applyFill="1" applyBorder="1" applyAlignment="1">
      <alignment horizontal="right" vertical="center"/>
    </xf>
    <xf numFmtId="3" fontId="13" fillId="44" borderId="16" xfId="0" applyNumberFormat="1" applyFont="1" applyFill="1" applyBorder="1" applyAlignment="1">
      <alignment horizontal="right" vertical="center"/>
    </xf>
    <xf numFmtId="3" fontId="8" fillId="44" borderId="0" xfId="51" applyNumberFormat="1" applyFont="1" applyFill="1" applyBorder="1" applyAlignment="1">
      <alignment horizontal="right" vertical="center"/>
      <protection/>
    </xf>
    <xf numFmtId="3" fontId="8" fillId="44" borderId="68" xfId="51" applyNumberFormat="1" applyFont="1" applyFill="1" applyBorder="1" applyAlignment="1">
      <alignment horizontal="right" vertical="center"/>
      <protection/>
    </xf>
    <xf numFmtId="3" fontId="6" fillId="11" borderId="14" xfId="51" applyNumberFormat="1" applyFont="1" applyFill="1" applyBorder="1" applyAlignment="1">
      <alignment horizontal="right" vertical="center"/>
      <protection/>
    </xf>
    <xf numFmtId="3" fontId="6" fillId="11" borderId="19" xfId="51" applyNumberFormat="1" applyFont="1" applyFill="1" applyBorder="1" applyAlignment="1">
      <alignment horizontal="right" vertical="center"/>
      <protection/>
    </xf>
    <xf numFmtId="3" fontId="6" fillId="11" borderId="19" xfId="51" applyNumberFormat="1" applyFont="1" applyFill="1" applyBorder="1" applyAlignment="1" applyProtection="1">
      <alignment horizontal="right" vertical="center"/>
      <protection/>
    </xf>
    <xf numFmtId="3" fontId="6" fillId="0" borderId="79" xfId="51" applyNumberFormat="1" applyFont="1" applyFill="1" applyBorder="1" applyAlignment="1" applyProtection="1">
      <alignment horizontal="right" vertical="center"/>
      <protection locked="0"/>
    </xf>
    <xf numFmtId="3" fontId="7" fillId="44" borderId="12" xfId="51" applyNumberFormat="1" applyFont="1" applyFill="1" applyBorder="1" applyAlignment="1">
      <alignment horizontal="right" vertical="center"/>
      <protection/>
    </xf>
    <xf numFmtId="3" fontId="7" fillId="44" borderId="13" xfId="51" applyNumberFormat="1" applyFont="1" applyFill="1" applyBorder="1" applyAlignment="1">
      <alignment horizontal="right" vertical="center"/>
      <protection/>
    </xf>
    <xf numFmtId="3" fontId="7" fillId="44" borderId="22" xfId="51" applyNumberFormat="1" applyFont="1" applyFill="1" applyBorder="1" applyAlignment="1">
      <alignment horizontal="right" vertical="center"/>
      <protection/>
    </xf>
    <xf numFmtId="3" fontId="95" fillId="0" borderId="0" xfId="0" applyNumberFormat="1" applyFont="1" applyFill="1" applyBorder="1" applyAlignment="1">
      <alignment horizontal="right" vertical="center"/>
    </xf>
    <xf numFmtId="181" fontId="6" fillId="0" borderId="0" xfId="51" applyNumberFormat="1" applyFont="1" applyFill="1" applyBorder="1" applyAlignment="1" applyProtection="1">
      <alignment horizontal="right" vertical="center"/>
      <protection locked="0"/>
    </xf>
    <xf numFmtId="3" fontId="6" fillId="45" borderId="33" xfId="51" applyNumberFormat="1" applyFont="1" applyFill="1" applyBorder="1" applyAlignment="1">
      <alignment horizontal="right" vertical="center"/>
      <protection/>
    </xf>
    <xf numFmtId="3" fontId="13" fillId="44" borderId="33" xfId="0" applyNumberFormat="1" applyFont="1" applyFill="1" applyBorder="1" applyAlignment="1" applyProtection="1">
      <alignment horizontal="right" vertical="center"/>
      <protection/>
    </xf>
    <xf numFmtId="3" fontId="6" fillId="36" borderId="64" xfId="51" applyNumberFormat="1" applyFont="1" applyFill="1" applyBorder="1" applyAlignment="1" applyProtection="1">
      <alignment horizontal="right" vertical="center"/>
      <protection/>
    </xf>
    <xf numFmtId="0" fontId="49" fillId="0" borderId="0" xfId="0" applyFont="1" applyAlignment="1">
      <alignment vertical="center"/>
    </xf>
    <xf numFmtId="3" fontId="94" fillId="0" borderId="0" xfId="0" applyNumberFormat="1" applyFont="1" applyAlignment="1" applyProtection="1">
      <alignment horizontal="right" vertical="center"/>
      <protection locked="0"/>
    </xf>
    <xf numFmtId="0" fontId="45" fillId="38" borderId="0" xfId="51" applyFont="1" applyFill="1" applyAlignment="1" applyProtection="1">
      <alignment vertical="center"/>
      <protection locked="0"/>
    </xf>
    <xf numFmtId="0" fontId="27" fillId="38" borderId="0" xfId="51" applyFont="1" applyFill="1" applyAlignment="1">
      <alignment horizontal="right" vertical="center"/>
      <protection/>
    </xf>
    <xf numFmtId="0" fontId="51" fillId="0" borderId="0" xfId="0" applyFont="1" applyAlignment="1">
      <alignment vertical="center"/>
    </xf>
    <xf numFmtId="0" fontId="6" fillId="0" borderId="19" xfId="0" applyFont="1" applyFill="1" applyBorder="1" applyAlignment="1">
      <alignment horizontal="left" vertical="center"/>
    </xf>
    <xf numFmtId="179" fontId="6" fillId="33" borderId="15" xfId="51" applyNumberFormat="1" applyFont="1" applyFill="1" applyBorder="1" applyAlignment="1" applyProtection="1">
      <alignment horizontal="right" vertical="center"/>
      <protection locked="0"/>
    </xf>
    <xf numFmtId="179" fontId="6" fillId="0" borderId="137" xfId="51" applyNumberFormat="1" applyFont="1" applyFill="1" applyBorder="1" applyAlignment="1" applyProtection="1">
      <alignment horizontal="right" vertical="center"/>
      <protection/>
    </xf>
    <xf numFmtId="179" fontId="6" fillId="0" borderId="138" xfId="51" applyNumberFormat="1" applyFont="1" applyFill="1" applyBorder="1" applyAlignment="1" applyProtection="1">
      <alignment horizontal="right" vertical="center"/>
      <protection/>
    </xf>
    <xf numFmtId="179" fontId="6" fillId="0" borderId="139" xfId="51" applyNumberFormat="1" applyFont="1" applyFill="1" applyBorder="1" applyAlignment="1" applyProtection="1">
      <alignment horizontal="right" vertical="center"/>
      <protection/>
    </xf>
    <xf numFmtId="179" fontId="6" fillId="0" borderId="140" xfId="51" applyNumberFormat="1" applyFont="1" applyFill="1" applyBorder="1" applyAlignment="1" applyProtection="1">
      <alignment horizontal="right" vertical="center"/>
      <protection/>
    </xf>
    <xf numFmtId="179" fontId="6" fillId="0" borderId="141" xfId="51" applyNumberFormat="1" applyFont="1" applyFill="1" applyBorder="1" applyAlignment="1" applyProtection="1">
      <alignment horizontal="right" vertical="center"/>
      <protection/>
    </xf>
    <xf numFmtId="179" fontId="6" fillId="0" borderId="142" xfId="51" applyNumberFormat="1" applyFont="1" applyFill="1" applyBorder="1" applyAlignment="1" applyProtection="1">
      <alignment horizontal="right" vertical="center"/>
      <protection/>
    </xf>
    <xf numFmtId="179" fontId="6" fillId="0" borderId="0" xfId="51" applyNumberFormat="1" applyFont="1" applyAlignment="1" applyProtection="1">
      <alignment vertical="center"/>
      <protection/>
    </xf>
    <xf numFmtId="174" fontId="96" fillId="0" borderId="76" xfId="51" applyNumberFormat="1" applyFont="1" applyFill="1" applyBorder="1" applyAlignment="1" applyProtection="1">
      <alignment horizontal="right" vertical="center" wrapText="1" indent="1"/>
      <protection hidden="1"/>
    </xf>
    <xf numFmtId="174" fontId="96" fillId="0" borderId="32" xfId="51" applyNumberFormat="1" applyFont="1" applyBorder="1" applyAlignment="1" applyProtection="1">
      <alignment horizontal="right" vertical="center" wrapText="1" indent="1"/>
      <protection hidden="1"/>
    </xf>
    <xf numFmtId="174" fontId="96" fillId="0" borderId="16" xfId="51" applyNumberFormat="1" applyFont="1" applyFill="1" applyBorder="1" applyAlignment="1" applyProtection="1">
      <alignment horizontal="right" vertical="center" wrapText="1" indent="1"/>
      <protection hidden="1"/>
    </xf>
    <xf numFmtId="174" fontId="96" fillId="0" borderId="19" xfId="51" applyNumberFormat="1" applyFont="1" applyFill="1" applyBorder="1" applyAlignment="1" applyProtection="1">
      <alignment horizontal="right" vertical="center" wrapText="1" indent="1"/>
      <protection hidden="1"/>
    </xf>
    <xf numFmtId="174" fontId="96" fillId="0" borderId="33" xfId="51" applyNumberFormat="1" applyFont="1" applyBorder="1" applyAlignment="1" applyProtection="1">
      <alignment horizontal="right" vertical="center" wrapText="1" indent="1"/>
      <protection hidden="1"/>
    </xf>
    <xf numFmtId="174" fontId="96" fillId="0" borderId="64" xfId="51" applyNumberFormat="1" applyFont="1" applyFill="1" applyBorder="1" applyAlignment="1" applyProtection="1">
      <alignment horizontal="right" vertical="center" wrapText="1" indent="1"/>
      <protection hidden="1"/>
    </xf>
    <xf numFmtId="3" fontId="97" fillId="0" borderId="11" xfId="51" applyNumberFormat="1" applyFont="1" applyBorder="1" applyAlignment="1" applyProtection="1">
      <alignment horizontal="right" vertical="center" wrapText="1" indent="1"/>
      <protection locked="0"/>
    </xf>
    <xf numFmtId="3" fontId="97" fillId="0" borderId="22" xfId="51" applyNumberFormat="1" applyFont="1" applyBorder="1" applyAlignment="1" applyProtection="1">
      <alignment horizontal="right" vertical="center" wrapText="1" indent="1"/>
      <protection locked="0"/>
    </xf>
    <xf numFmtId="3" fontId="97" fillId="0" borderId="84" xfId="51" applyNumberFormat="1" applyFont="1" applyBorder="1" applyAlignment="1" applyProtection="1">
      <alignment horizontal="right" vertical="center" wrapText="1" indent="1"/>
      <protection hidden="1"/>
    </xf>
    <xf numFmtId="192" fontId="6" fillId="0" borderId="19" xfId="51" applyNumberFormat="1" applyFont="1" applyFill="1" applyBorder="1" applyAlignment="1" applyProtection="1">
      <alignment horizontal="right" vertical="center" wrapText="1" indent="1"/>
      <protection hidden="1"/>
    </xf>
    <xf numFmtId="192" fontId="96" fillId="0" borderId="24" xfId="51" applyNumberFormat="1" applyFont="1" applyFill="1" applyBorder="1" applyAlignment="1" applyProtection="1">
      <alignment horizontal="right" vertical="center" wrapText="1" indent="1"/>
      <protection hidden="1"/>
    </xf>
    <xf numFmtId="192" fontId="96" fillId="0" borderId="16" xfId="51" applyNumberFormat="1" applyFont="1" applyFill="1" applyBorder="1" applyAlignment="1" applyProtection="1">
      <alignment horizontal="right" vertical="center" wrapText="1" indent="1"/>
      <protection hidden="1"/>
    </xf>
    <xf numFmtId="192" fontId="96" fillId="0" borderId="66" xfId="51" applyNumberFormat="1" applyFont="1" applyFill="1" applyBorder="1" applyAlignment="1" applyProtection="1">
      <alignment horizontal="right" vertical="center" wrapText="1" indent="1"/>
      <protection hidden="1"/>
    </xf>
    <xf numFmtId="192" fontId="96" fillId="0" borderId="37" xfId="51" applyNumberFormat="1" applyFont="1" applyBorder="1" applyAlignment="1" applyProtection="1">
      <alignment horizontal="right" vertical="center" wrapText="1" indent="1"/>
      <protection hidden="1"/>
    </xf>
    <xf numFmtId="0" fontId="43" fillId="0" borderId="0" xfId="51" applyFont="1" applyAlignment="1" applyProtection="1">
      <alignment horizontal="left" vertical="center"/>
      <protection/>
    </xf>
    <xf numFmtId="0" fontId="6" fillId="0" borderId="121" xfId="52" applyFont="1" applyBorder="1" applyAlignment="1" applyProtection="1">
      <alignment horizontal="center" vertical="center"/>
      <protection/>
    </xf>
    <xf numFmtId="0" fontId="7" fillId="0" borderId="11" xfId="52" applyFont="1" applyFill="1" applyBorder="1" applyAlignment="1" applyProtection="1">
      <alignment horizontal="center" vertical="center" wrapText="1"/>
      <protection/>
    </xf>
    <xf numFmtId="0" fontId="7" fillId="0" borderId="81" xfId="52" applyFont="1" applyFill="1" applyBorder="1" applyAlignment="1" applyProtection="1">
      <alignment horizontal="center" vertical="center" wrapText="1"/>
      <protection/>
    </xf>
    <xf numFmtId="0" fontId="7" fillId="0" borderId="35" xfId="52" applyFont="1" applyFill="1" applyBorder="1" applyAlignment="1" applyProtection="1">
      <alignment horizontal="center" vertical="center" wrapText="1"/>
      <protection/>
    </xf>
    <xf numFmtId="0" fontId="10" fillId="0" borderId="11" xfId="52" applyFont="1" applyBorder="1" applyAlignment="1" applyProtection="1">
      <alignment vertical="center" wrapText="1"/>
      <protection/>
    </xf>
    <xf numFmtId="0" fontId="10" fillId="0" borderId="81" xfId="52" applyFont="1" applyBorder="1" applyAlignment="1" applyProtection="1">
      <alignment vertical="center" wrapText="1"/>
      <protection/>
    </xf>
    <xf numFmtId="0" fontId="10" fillId="0" borderId="35" xfId="52" applyFont="1" applyBorder="1" applyAlignment="1" applyProtection="1">
      <alignment vertical="center" wrapText="1"/>
      <protection/>
    </xf>
    <xf numFmtId="49" fontId="6" fillId="0" borderId="99" xfId="52" applyNumberFormat="1" applyFont="1" applyBorder="1" applyAlignment="1" applyProtection="1">
      <alignment horizontal="center" vertical="center" wrapText="1"/>
      <protection/>
    </xf>
    <xf numFmtId="49" fontId="6" fillId="0" borderId="131" xfId="52" applyNumberFormat="1" applyFont="1" applyBorder="1" applyAlignment="1" applyProtection="1">
      <alignment horizontal="center" vertical="center" wrapText="1"/>
      <protection/>
    </xf>
    <xf numFmtId="49" fontId="6" fillId="0" borderId="11" xfId="52" applyNumberFormat="1" applyFont="1" applyBorder="1" applyAlignment="1" applyProtection="1">
      <alignment horizontal="center" vertical="center" wrapText="1"/>
      <protection/>
    </xf>
    <xf numFmtId="49" fontId="6" fillId="0" borderId="34" xfId="52" applyNumberFormat="1" applyFont="1" applyBorder="1" applyAlignment="1" applyProtection="1">
      <alignment horizontal="center" vertical="center" wrapText="1"/>
      <protection/>
    </xf>
    <xf numFmtId="0" fontId="6" fillId="0" borderId="11" xfId="52" applyFont="1" applyBorder="1" applyAlignment="1">
      <alignment horizontal="center" vertical="center" wrapText="1"/>
      <protection/>
    </xf>
    <xf numFmtId="0" fontId="6" fillId="0" borderId="81" xfId="52" applyFont="1" applyBorder="1" applyAlignment="1">
      <alignment horizontal="center" vertical="center" wrapText="1"/>
      <protection/>
    </xf>
    <xf numFmtId="0" fontId="6" fillId="0" borderId="34" xfId="52" applyFont="1" applyBorder="1" applyAlignment="1">
      <alignment horizontal="center" vertical="center" wrapText="1"/>
      <protection/>
    </xf>
    <xf numFmtId="3" fontId="8" fillId="0" borderId="92" xfId="52" applyNumberFormat="1" applyFont="1" applyBorder="1" applyAlignment="1">
      <alignment horizontal="center" vertical="center" wrapText="1"/>
      <protection/>
    </xf>
    <xf numFmtId="3" fontId="8" fillId="0" borderId="69" xfId="52" applyNumberFormat="1" applyFont="1" applyBorder="1" applyAlignment="1">
      <alignment horizontal="center" vertical="center" wrapText="1"/>
      <protection/>
    </xf>
    <xf numFmtId="3" fontId="6" fillId="0" borderId="80" xfId="52" applyNumberFormat="1" applyFont="1" applyBorder="1" applyAlignment="1">
      <alignment horizontal="center" vertical="center"/>
      <protection/>
    </xf>
    <xf numFmtId="3" fontId="6" fillId="0" borderId="36" xfId="52" applyNumberFormat="1" applyFont="1" applyBorder="1" applyAlignment="1">
      <alignment horizontal="center" vertical="center"/>
      <protection/>
    </xf>
    <xf numFmtId="3" fontId="6" fillId="0" borderId="67" xfId="52" applyNumberFormat="1" applyFont="1" applyBorder="1" applyAlignment="1">
      <alignment horizontal="center" vertical="center"/>
      <protection/>
    </xf>
    <xf numFmtId="3" fontId="6" fillId="0" borderId="127" xfId="52" applyNumberFormat="1" applyFont="1" applyBorder="1" applyAlignment="1">
      <alignment horizontal="center" vertical="center"/>
      <protection/>
    </xf>
    <xf numFmtId="0" fontId="43" fillId="0" borderId="0" xfId="52" applyFont="1" applyBorder="1" applyAlignment="1">
      <alignment horizontal="left" vertical="center" wrapText="1"/>
      <protection/>
    </xf>
    <xf numFmtId="0" fontId="6" fillId="0" borderId="121" xfId="52" applyFont="1" applyBorder="1" applyAlignment="1">
      <alignment horizontal="center" vertical="center" wrapText="1"/>
      <protection/>
    </xf>
    <xf numFmtId="0" fontId="7" fillId="0" borderId="11" xfId="52" applyFont="1" applyBorder="1" applyAlignment="1">
      <alignment horizontal="center" vertical="center" wrapText="1"/>
      <protection/>
    </xf>
    <xf numFmtId="0" fontId="7" fillId="0" borderId="81" xfId="52" applyFont="1" applyBorder="1" applyAlignment="1">
      <alignment horizontal="center" vertical="center" wrapText="1"/>
      <protection/>
    </xf>
    <xf numFmtId="0" fontId="7" fillId="0" borderId="35" xfId="52" applyFont="1" applyBorder="1" applyAlignment="1">
      <alignment horizontal="center" vertical="center" wrapText="1"/>
      <protection/>
    </xf>
    <xf numFmtId="0" fontId="10" fillId="0" borderId="11" xfId="52" applyFont="1" applyBorder="1" applyAlignment="1">
      <alignment vertical="center" wrapText="1"/>
      <protection/>
    </xf>
    <xf numFmtId="0" fontId="10" fillId="0" borderId="81" xfId="52" applyFont="1" applyBorder="1" applyAlignment="1">
      <alignment vertical="center" wrapText="1"/>
      <protection/>
    </xf>
    <xf numFmtId="0" fontId="10" fillId="0" borderId="35" xfId="52" applyFont="1" applyBorder="1" applyAlignment="1">
      <alignment vertical="center" wrapText="1"/>
      <protection/>
    </xf>
    <xf numFmtId="0" fontId="8" fillId="0" borderId="99" xfId="52" applyFont="1" applyBorder="1" applyAlignment="1">
      <alignment horizontal="center" vertical="center" wrapText="1"/>
      <protection/>
    </xf>
    <xf numFmtId="0" fontId="8" fillId="0" borderId="89" xfId="52" applyFont="1" applyBorder="1" applyAlignment="1">
      <alignment horizontal="center" vertical="center" wrapText="1"/>
      <protection/>
    </xf>
    <xf numFmtId="0" fontId="8" fillId="0" borderId="135" xfId="52" applyFont="1" applyBorder="1" applyAlignment="1">
      <alignment horizontal="left" vertical="center" wrapText="1"/>
      <protection/>
    </xf>
    <xf numFmtId="0" fontId="8" fillId="0" borderId="121" xfId="52" applyFont="1" applyBorder="1" applyAlignment="1">
      <alignment horizontal="left" vertical="center" wrapText="1"/>
      <protection/>
    </xf>
    <xf numFmtId="0" fontId="8" fillId="0" borderId="57" xfId="52" applyFont="1" applyBorder="1" applyAlignment="1">
      <alignment horizontal="left" vertical="center" wrapText="1"/>
      <protection/>
    </xf>
    <xf numFmtId="0" fontId="42" fillId="0" borderId="0" xfId="52" applyFont="1" applyBorder="1" applyAlignment="1">
      <alignment horizontal="left" vertical="center" wrapText="1"/>
      <protection/>
    </xf>
    <xf numFmtId="0" fontId="41" fillId="0" borderId="130" xfId="51" applyFont="1" applyFill="1" applyBorder="1" applyAlignment="1">
      <alignment horizontal="center" vertical="center"/>
      <protection/>
    </xf>
    <xf numFmtId="0" fontId="41" fillId="0" borderId="91" xfId="51" applyFont="1" applyFill="1" applyBorder="1" applyAlignment="1">
      <alignment horizontal="center" vertical="center"/>
      <protection/>
    </xf>
    <xf numFmtId="0" fontId="41" fillId="0" borderId="126" xfId="51" applyFont="1" applyFill="1" applyBorder="1" applyAlignment="1">
      <alignment horizontal="center" vertical="center"/>
      <protection/>
    </xf>
    <xf numFmtId="0" fontId="41" fillId="0" borderId="72" xfId="51" applyFont="1" applyFill="1" applyBorder="1" applyAlignment="1">
      <alignment horizontal="center" vertical="center"/>
      <protection/>
    </xf>
    <xf numFmtId="0" fontId="41" fillId="0" borderId="0" xfId="51" applyFont="1" applyFill="1" applyBorder="1" applyAlignment="1">
      <alignment horizontal="center" vertical="center"/>
      <protection/>
    </xf>
    <xf numFmtId="0" fontId="41" fillId="0" borderId="69" xfId="51" applyFont="1" applyFill="1" applyBorder="1" applyAlignment="1">
      <alignment horizontal="center" vertical="center"/>
      <protection/>
    </xf>
    <xf numFmtId="0" fontId="41" fillId="0" borderId="135" xfId="51" applyFont="1" applyFill="1" applyBorder="1" applyAlignment="1">
      <alignment horizontal="center" vertical="center"/>
      <protection/>
    </xf>
    <xf numFmtId="0" fontId="41" fillId="0" borderId="121" xfId="51" applyFont="1" applyFill="1" applyBorder="1" applyAlignment="1">
      <alignment horizontal="center" vertical="center"/>
      <protection/>
    </xf>
    <xf numFmtId="0" fontId="41" fillId="0" borderId="57" xfId="51" applyFont="1" applyFill="1" applyBorder="1" applyAlignment="1">
      <alignment horizontal="center" vertical="center"/>
      <protection/>
    </xf>
    <xf numFmtId="0" fontId="6" fillId="0" borderId="99" xfId="51" applyFont="1" applyFill="1" applyBorder="1" applyAlignment="1">
      <alignment horizontal="center" vertical="center" wrapText="1"/>
      <protection/>
    </xf>
    <xf numFmtId="0" fontId="6" fillId="0" borderId="100" xfId="51" applyFont="1" applyFill="1" applyBorder="1" applyAlignment="1">
      <alignment horizontal="center" vertical="center" wrapText="1"/>
      <protection/>
    </xf>
    <xf numFmtId="0" fontId="6" fillId="0" borderId="143" xfId="51" applyFont="1" applyFill="1" applyBorder="1" applyAlignment="1">
      <alignment horizontal="center" vertical="center" wrapText="1"/>
      <protection/>
    </xf>
    <xf numFmtId="0" fontId="8" fillId="13" borderId="76" xfId="51" applyFont="1" applyFill="1" applyBorder="1" applyAlignment="1">
      <alignment horizontal="center" vertical="center"/>
      <protection/>
    </xf>
    <xf numFmtId="0" fontId="8" fillId="13" borderId="23" xfId="51" applyFont="1" applyFill="1" applyBorder="1" applyAlignment="1">
      <alignment horizontal="center" vertical="center"/>
      <protection/>
    </xf>
    <xf numFmtId="0" fontId="8" fillId="13" borderId="24" xfId="51" applyFont="1" applyFill="1" applyBorder="1" applyAlignment="1">
      <alignment horizontal="center" vertical="center"/>
      <protection/>
    </xf>
    <xf numFmtId="0" fontId="8" fillId="13" borderId="144" xfId="54" applyFont="1" applyFill="1" applyBorder="1" applyAlignment="1">
      <alignment horizontal="left" vertical="center"/>
      <protection/>
    </xf>
    <xf numFmtId="0" fontId="8" fillId="13" borderId="145" xfId="54" applyFont="1" applyFill="1" applyBorder="1" applyAlignment="1">
      <alignment horizontal="left" vertical="center"/>
      <protection/>
    </xf>
    <xf numFmtId="0" fontId="8" fillId="13" borderId="146" xfId="54" applyFont="1" applyFill="1" applyBorder="1" applyAlignment="1">
      <alignment horizontal="left" vertical="center"/>
      <protection/>
    </xf>
    <xf numFmtId="0" fontId="6" fillId="38" borderId="0" xfId="51" applyFont="1" applyFill="1" applyAlignment="1">
      <alignment horizontal="left" vertical="center" wrapText="1"/>
      <protection/>
    </xf>
    <xf numFmtId="0" fontId="6" fillId="37" borderId="112" xfId="54" applyFont="1" applyFill="1" applyBorder="1" applyAlignment="1">
      <alignment horizontal="left" vertical="center"/>
      <protection/>
    </xf>
    <xf numFmtId="0" fontId="6" fillId="37" borderId="113" xfId="54" applyFont="1" applyFill="1" applyBorder="1" applyAlignment="1">
      <alignment horizontal="left" vertical="center"/>
      <protection/>
    </xf>
    <xf numFmtId="0" fontId="8" fillId="13" borderId="147" xfId="54" applyFont="1" applyFill="1" applyBorder="1" applyAlignment="1">
      <alignment horizontal="left" vertical="center"/>
      <protection/>
    </xf>
    <xf numFmtId="0" fontId="8" fillId="13" borderId="148" xfId="54" applyFont="1" applyFill="1" applyBorder="1" applyAlignment="1">
      <alignment horizontal="left" vertical="center"/>
      <protection/>
    </xf>
    <xf numFmtId="0" fontId="8" fillId="13" borderId="149" xfId="54" applyFont="1" applyFill="1" applyBorder="1" applyAlignment="1">
      <alignment horizontal="left" vertical="center"/>
      <protection/>
    </xf>
    <xf numFmtId="0" fontId="12" fillId="0" borderId="90" xfId="0" applyFont="1" applyBorder="1" applyAlignment="1">
      <alignment horizontal="center" vertical="center" wrapText="1"/>
    </xf>
    <xf numFmtId="0" fontId="12" fillId="0" borderId="97" xfId="0" applyFont="1" applyBorder="1" applyAlignment="1">
      <alignment horizontal="center" vertical="center" wrapText="1"/>
    </xf>
    <xf numFmtId="0" fontId="12" fillId="0" borderId="58" xfId="0" applyFont="1" applyBorder="1" applyAlignment="1">
      <alignment horizontal="center" vertical="center" wrapText="1"/>
    </xf>
    <xf numFmtId="0" fontId="46" fillId="0" borderId="91" xfId="0" applyFont="1" applyBorder="1" applyAlignment="1">
      <alignment horizontal="center" vertical="center" wrapText="1"/>
    </xf>
    <xf numFmtId="0" fontId="46" fillId="0" borderId="126" xfId="0" applyFont="1" applyBorder="1" applyAlignment="1">
      <alignment horizontal="center" vertical="center"/>
    </xf>
    <xf numFmtId="0" fontId="46" fillId="0" borderId="0" xfId="0" applyFont="1" applyBorder="1" applyAlignment="1">
      <alignment horizontal="center" vertical="center"/>
    </xf>
    <xf numFmtId="0" fontId="46" fillId="0" borderId="69" xfId="0" applyFont="1" applyBorder="1" applyAlignment="1">
      <alignment horizontal="center" vertical="center"/>
    </xf>
    <xf numFmtId="0" fontId="46" fillId="0" borderId="121" xfId="0" applyFont="1" applyBorder="1" applyAlignment="1">
      <alignment horizontal="center" vertical="center"/>
    </xf>
    <xf numFmtId="0" fontId="46" fillId="0" borderId="57" xfId="0" applyFont="1" applyBorder="1" applyAlignment="1">
      <alignment horizontal="center" vertical="center"/>
    </xf>
    <xf numFmtId="0" fontId="12" fillId="0" borderId="76" xfId="0" applyFont="1" applyBorder="1" applyAlignment="1">
      <alignment horizontal="center" vertical="center" wrapText="1" shrinkToFit="1"/>
    </xf>
    <xf numFmtId="0" fontId="12" fillId="0" borderId="23" xfId="0" applyFont="1" applyBorder="1" applyAlignment="1">
      <alignment horizontal="center" vertical="center" wrapText="1" shrinkToFit="1"/>
    </xf>
    <xf numFmtId="0" fontId="12" fillId="0" borderId="150" xfId="0" applyFont="1" applyBorder="1" applyAlignment="1">
      <alignment horizontal="center" vertical="center" wrapText="1" shrinkToFit="1"/>
    </xf>
    <xf numFmtId="0" fontId="12" fillId="0" borderId="91" xfId="0" applyFont="1" applyBorder="1" applyAlignment="1">
      <alignment horizontal="center" vertical="center" wrapText="1" shrinkToFit="1"/>
    </xf>
    <xf numFmtId="0" fontId="12" fillId="0" borderId="48" xfId="0" applyFont="1" applyBorder="1" applyAlignment="1">
      <alignment horizontal="center" vertical="center" wrapText="1" shrinkToFit="1"/>
    </xf>
    <xf numFmtId="0" fontId="12" fillId="0" borderId="46" xfId="0" applyFont="1" applyBorder="1" applyAlignment="1">
      <alignment horizontal="center" vertical="center" wrapText="1" shrinkToFit="1"/>
    </xf>
    <xf numFmtId="0" fontId="12" fillId="0" borderId="18" xfId="0" applyFont="1" applyBorder="1" applyAlignment="1">
      <alignment horizontal="center" vertical="center" wrapText="1" shrinkToFit="1"/>
    </xf>
    <xf numFmtId="0" fontId="12" fillId="0" borderId="90" xfId="0" applyFont="1" applyFill="1" applyBorder="1" applyAlignment="1">
      <alignment horizontal="center" vertical="center" wrapText="1" shrinkToFit="1"/>
    </xf>
    <xf numFmtId="0" fontId="12" fillId="0" borderId="31" xfId="0" applyFont="1" applyFill="1" applyBorder="1" applyAlignment="1">
      <alignment horizontal="center" vertical="center" wrapText="1" shrinkToFit="1"/>
    </xf>
    <xf numFmtId="0" fontId="13" fillId="0" borderId="46" xfId="0" applyFont="1" applyBorder="1" applyAlignment="1">
      <alignment horizontal="center" vertical="center" wrapText="1" shrinkToFit="1"/>
    </xf>
    <xf numFmtId="0" fontId="13" fillId="0" borderId="18" xfId="0" applyFont="1" applyBorder="1" applyAlignment="1">
      <alignment horizontal="center" vertical="center" wrapText="1" shrinkToFit="1"/>
    </xf>
    <xf numFmtId="0" fontId="13" fillId="44" borderId="14" xfId="0" applyFont="1" applyFill="1" applyBorder="1" applyAlignment="1">
      <alignment horizontal="left" vertical="center"/>
    </xf>
    <xf numFmtId="0" fontId="13" fillId="44" borderId="19" xfId="0" applyFont="1" applyFill="1" applyBorder="1" applyAlignment="1">
      <alignment horizontal="left" vertical="center"/>
    </xf>
    <xf numFmtId="0" fontId="13" fillId="44" borderId="68" xfId="0" applyFont="1" applyFill="1" applyBorder="1" applyAlignment="1">
      <alignment horizontal="left" vertical="center"/>
    </xf>
    <xf numFmtId="0" fontId="13" fillId="44" borderId="33" xfId="0" applyFont="1" applyFill="1" applyBorder="1" applyAlignment="1">
      <alignment horizontal="left" vertical="center"/>
    </xf>
    <xf numFmtId="0" fontId="12" fillId="0" borderId="0" xfId="0" applyFont="1" applyAlignment="1">
      <alignment horizontal="left" vertical="center" wrapText="1"/>
    </xf>
    <xf numFmtId="0" fontId="12" fillId="0" borderId="62" xfId="0" applyFont="1" applyFill="1" applyBorder="1" applyAlignment="1">
      <alignment horizontal="left" vertical="center"/>
    </xf>
    <xf numFmtId="0" fontId="12" fillId="0" borderId="33" xfId="0" applyFont="1" applyFill="1" applyBorder="1" applyAlignment="1">
      <alignment horizontal="left" vertical="center"/>
    </xf>
    <xf numFmtId="0" fontId="12" fillId="0" borderId="76"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77"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79" xfId="0" applyFont="1" applyBorder="1" applyAlignment="1">
      <alignment horizontal="center" vertical="center" wrapText="1"/>
    </xf>
    <xf numFmtId="0" fontId="46" fillId="0" borderId="24" xfId="0" applyFont="1" applyBorder="1" applyAlignment="1">
      <alignment horizontal="center" vertical="center"/>
    </xf>
    <xf numFmtId="0" fontId="46" fillId="0" borderId="19" xfId="0" applyFont="1" applyBorder="1" applyAlignment="1">
      <alignment horizontal="center" vertical="center"/>
    </xf>
    <xf numFmtId="0" fontId="46" fillId="0" borderId="21" xfId="0" applyFont="1" applyBorder="1" applyAlignment="1">
      <alignment horizontal="center" vertical="center"/>
    </xf>
    <xf numFmtId="0" fontId="12" fillId="0" borderId="131" xfId="0" applyFont="1" applyBorder="1" applyAlignment="1">
      <alignment horizontal="center" vertical="center" wrapText="1" shrinkToFit="1"/>
    </xf>
    <xf numFmtId="0" fontId="12" fillId="0" borderId="80" xfId="0" applyFont="1" applyBorder="1" applyAlignment="1">
      <alignment horizontal="center" vertical="center" wrapText="1" shrinkToFit="1"/>
    </xf>
    <xf numFmtId="0" fontId="12" fillId="0" borderId="151" xfId="0" applyFont="1" applyBorder="1" applyAlignment="1">
      <alignment horizontal="center" vertical="center" wrapText="1" shrinkToFit="1"/>
    </xf>
    <xf numFmtId="0" fontId="12" fillId="0" borderId="152" xfId="0" applyFont="1" applyFill="1" applyBorder="1" applyAlignment="1">
      <alignment horizontal="center" vertical="top" wrapText="1"/>
    </xf>
    <xf numFmtId="0" fontId="12" fillId="0" borderId="153" xfId="0" applyFont="1" applyFill="1" applyBorder="1" applyAlignment="1">
      <alignment horizontal="center" vertical="top" wrapText="1"/>
    </xf>
    <xf numFmtId="0" fontId="12" fillId="0" borderId="48" xfId="0" applyFont="1" applyBorder="1" applyAlignment="1">
      <alignment horizontal="center" vertical="top" wrapText="1" shrinkToFit="1"/>
    </xf>
    <xf numFmtId="0" fontId="12" fillId="0" borderId="98" xfId="0" applyFont="1" applyBorder="1" applyAlignment="1">
      <alignment horizontal="center" vertical="top" wrapText="1" shrinkToFit="1"/>
    </xf>
    <xf numFmtId="0" fontId="12" fillId="0" borderId="90" xfId="0" applyFont="1" applyBorder="1" applyAlignment="1">
      <alignment horizontal="center" vertical="center" wrapText="1" shrinkToFit="1"/>
    </xf>
    <xf numFmtId="0" fontId="12" fillId="0" borderId="31" xfId="0" applyFont="1" applyBorder="1" applyAlignment="1">
      <alignment horizontal="center" vertical="center" wrapText="1" shrinkToFit="1"/>
    </xf>
    <xf numFmtId="0" fontId="0" fillId="0" borderId="0" xfId="0" applyAlignment="1">
      <alignment horizontal="left" vertical="center" wrapText="1"/>
    </xf>
    <xf numFmtId="0" fontId="6" fillId="0" borderId="0" xfId="55" applyFont="1" applyFill="1" applyAlignment="1" applyProtection="1">
      <alignment horizontal="left" vertical="center" wrapText="1"/>
      <protection/>
    </xf>
    <xf numFmtId="0" fontId="6" fillId="0" borderId="76" xfId="55" applyFont="1" applyBorder="1" applyAlignment="1" applyProtection="1">
      <alignment horizontal="center" vertical="center" wrapText="1"/>
      <protection/>
    </xf>
    <xf numFmtId="0" fontId="6" fillId="0" borderId="16" xfId="55" applyFont="1" applyBorder="1" applyAlignment="1" applyProtection="1">
      <alignment horizontal="center" vertical="center" wrapText="1"/>
      <protection/>
    </xf>
    <xf numFmtId="0" fontId="6" fillId="0" borderId="66" xfId="55" applyFont="1" applyBorder="1" applyAlignment="1" applyProtection="1">
      <alignment horizontal="center" vertical="center" wrapText="1"/>
      <protection/>
    </xf>
    <xf numFmtId="0" fontId="27" fillId="0" borderId="48" xfId="55" applyFont="1" applyFill="1" applyBorder="1" applyAlignment="1" applyProtection="1">
      <alignment horizontal="center" vertical="center" wrapText="1" shrinkToFit="1"/>
      <protection/>
    </xf>
    <xf numFmtId="0" fontId="27" fillId="0" borderId="154" xfId="55" applyFont="1" applyFill="1" applyBorder="1" applyAlignment="1" applyProtection="1">
      <alignment horizontal="center" vertical="center" wrapText="1" shrinkToFit="1"/>
      <protection/>
    </xf>
    <xf numFmtId="0" fontId="27" fillId="0" borderId="136" xfId="55" applyFont="1" applyFill="1" applyBorder="1" applyAlignment="1" applyProtection="1">
      <alignment horizontal="center" vertical="center" wrapText="1" shrinkToFit="1"/>
      <protection/>
    </xf>
    <xf numFmtId="0" fontId="41" fillId="0" borderId="46" xfId="51" applyFont="1" applyFill="1" applyBorder="1" applyAlignment="1" applyProtection="1">
      <alignment horizontal="center" vertical="center"/>
      <protection/>
    </xf>
    <xf numFmtId="0" fontId="41" fillId="0" borderId="38" xfId="51" applyFont="1" applyFill="1" applyBorder="1" applyAlignment="1" applyProtection="1">
      <alignment horizontal="center" vertical="center"/>
      <protection/>
    </xf>
    <xf numFmtId="0" fontId="41" fillId="0" borderId="61" xfId="51" applyFont="1" applyFill="1" applyBorder="1" applyAlignment="1" applyProtection="1">
      <alignment horizontal="center" vertical="center"/>
      <protection/>
    </xf>
    <xf numFmtId="0" fontId="12" fillId="0" borderId="131" xfId="0" applyFont="1" applyBorder="1" applyAlignment="1" applyProtection="1">
      <alignment horizontal="center" vertical="center" wrapText="1" shrinkToFit="1"/>
      <protection/>
    </xf>
    <xf numFmtId="0" fontId="12" fillId="0" borderId="23" xfId="0" applyFont="1" applyBorder="1" applyAlignment="1" applyProtection="1">
      <alignment horizontal="center" vertical="center" wrapText="1" shrinkToFit="1"/>
      <protection/>
    </xf>
    <xf numFmtId="0" fontId="12" fillId="0" borderId="46" xfId="0" applyFont="1" applyBorder="1" applyAlignment="1" applyProtection="1">
      <alignment horizontal="center" vertical="center" wrapText="1" shrinkToFit="1"/>
      <protection/>
    </xf>
    <xf numFmtId="0" fontId="12" fillId="0" borderId="18" xfId="0" applyFont="1" applyBorder="1" applyAlignment="1" applyProtection="1">
      <alignment horizontal="center" vertical="center" wrapText="1" shrinkToFit="1"/>
      <protection/>
    </xf>
    <xf numFmtId="0" fontId="12" fillId="0" borderId="90" xfId="0" applyFont="1" applyBorder="1" applyAlignment="1" applyProtection="1">
      <alignment horizontal="center" vertical="center" wrapText="1" shrinkToFit="1"/>
      <protection/>
    </xf>
    <xf numFmtId="0" fontId="12" fillId="0" borderId="31" xfId="0" applyFont="1" applyBorder="1" applyAlignment="1" applyProtection="1">
      <alignment horizontal="center" vertical="center" wrapText="1" shrinkToFit="1"/>
      <protection/>
    </xf>
    <xf numFmtId="0" fontId="12" fillId="0" borderId="45" xfId="0" applyFont="1" applyBorder="1" applyAlignment="1" applyProtection="1">
      <alignment horizontal="center" vertical="center" wrapText="1" shrinkToFit="1"/>
      <protection/>
    </xf>
    <xf numFmtId="0" fontId="12" fillId="0" borderId="15" xfId="0" applyFont="1" applyBorder="1" applyAlignment="1" applyProtection="1">
      <alignment horizontal="center" vertical="center" wrapText="1" shrinkToFit="1"/>
      <protection/>
    </xf>
    <xf numFmtId="0" fontId="13" fillId="0" borderId="46" xfId="0" applyFont="1" applyFill="1" applyBorder="1" applyAlignment="1" applyProtection="1">
      <alignment horizontal="center" vertical="center" wrapText="1" shrinkToFit="1"/>
      <protection/>
    </xf>
    <xf numFmtId="0" fontId="13" fillId="0" borderId="18" xfId="0" applyFont="1" applyFill="1" applyBorder="1" applyAlignment="1" applyProtection="1">
      <alignment horizontal="center" vertical="center" wrapText="1" shrinkToFit="1"/>
      <protection/>
    </xf>
    <xf numFmtId="0" fontId="46" fillId="0" borderId="91" xfId="0" applyFont="1" applyBorder="1" applyAlignment="1">
      <alignment horizontal="center" vertical="center"/>
    </xf>
    <xf numFmtId="0" fontId="12" fillId="0" borderId="76"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66" xfId="0" applyFont="1" applyFill="1" applyBorder="1" applyAlignment="1">
      <alignment horizontal="center" vertical="center" wrapText="1"/>
    </xf>
    <xf numFmtId="0" fontId="12" fillId="0" borderId="89" xfId="0" applyFont="1" applyBorder="1" applyAlignment="1">
      <alignment horizontal="center" vertical="center" wrapText="1" shrinkToFit="1"/>
    </xf>
    <xf numFmtId="0" fontId="12" fillId="0" borderId="155" xfId="0" applyFont="1" applyFill="1" applyBorder="1" applyAlignment="1">
      <alignment horizontal="center" vertical="center" wrapText="1"/>
    </xf>
    <xf numFmtId="0" fontId="12" fillId="0" borderId="156" xfId="0" applyFont="1" applyFill="1" applyBorder="1" applyAlignment="1">
      <alignment horizontal="center" vertical="center" wrapText="1"/>
    </xf>
    <xf numFmtId="0" fontId="12" fillId="0" borderId="152" xfId="0" applyFont="1" applyFill="1" applyBorder="1" applyAlignment="1">
      <alignment horizontal="center" vertical="center" wrapText="1"/>
    </xf>
    <xf numFmtId="0" fontId="12" fillId="0" borderId="153" xfId="0" applyFont="1" applyFill="1" applyBorder="1" applyAlignment="1">
      <alignment horizontal="center" vertical="center" wrapText="1"/>
    </xf>
    <xf numFmtId="0" fontId="12" fillId="0" borderId="45" xfId="0" applyFont="1" applyBorder="1" applyAlignment="1">
      <alignment horizontal="center" vertical="center" wrapText="1" shrinkToFit="1"/>
    </xf>
    <xf numFmtId="0" fontId="12" fillId="0" borderId="15" xfId="0" applyFont="1" applyBorder="1" applyAlignment="1">
      <alignment horizontal="center" vertical="center" wrapText="1" shrinkToFit="1"/>
    </xf>
    <xf numFmtId="0" fontId="13" fillId="35" borderId="46" xfId="0" applyFont="1" applyFill="1" applyBorder="1" applyAlignment="1">
      <alignment horizontal="center" vertical="center" wrapText="1" shrinkToFit="1"/>
    </xf>
    <xf numFmtId="0" fontId="13" fillId="35" borderId="18" xfId="0" applyFont="1" applyFill="1" applyBorder="1" applyAlignment="1">
      <alignment horizontal="center" vertical="center" wrapText="1" shrinkToFit="1"/>
    </xf>
    <xf numFmtId="0" fontId="13" fillId="44" borderId="89" xfId="0" applyFont="1" applyFill="1" applyBorder="1" applyAlignment="1">
      <alignment horizontal="left" vertical="center"/>
    </xf>
    <xf numFmtId="0" fontId="13" fillId="44" borderId="0" xfId="0" applyFont="1" applyFill="1" applyBorder="1" applyAlignment="1">
      <alignment horizontal="left" vertical="center"/>
    </xf>
    <xf numFmtId="49" fontId="12" fillId="44" borderId="71" xfId="0" applyNumberFormat="1" applyFont="1" applyFill="1" applyBorder="1" applyAlignment="1">
      <alignment horizontal="left" vertical="center" wrapText="1"/>
    </xf>
    <xf numFmtId="49" fontId="12" fillId="44" borderId="20" xfId="0" applyNumberFormat="1" applyFont="1" applyFill="1" applyBorder="1" applyAlignment="1">
      <alignment horizontal="left" vertical="center"/>
    </xf>
    <xf numFmtId="49" fontId="12" fillId="44" borderId="87" xfId="0" applyNumberFormat="1" applyFont="1" applyFill="1" applyBorder="1" applyAlignment="1">
      <alignment horizontal="left" vertical="center"/>
    </xf>
    <xf numFmtId="49" fontId="12" fillId="44" borderId="65" xfId="0" applyNumberFormat="1" applyFont="1" applyFill="1" applyBorder="1" applyAlignment="1">
      <alignment horizontal="left" vertical="center" wrapText="1"/>
    </xf>
    <xf numFmtId="49" fontId="12" fillId="44" borderId="14" xfId="0" applyNumberFormat="1" applyFont="1" applyFill="1" applyBorder="1" applyAlignment="1">
      <alignment horizontal="left" vertical="center"/>
    </xf>
    <xf numFmtId="49" fontId="12" fillId="44" borderId="62" xfId="0" applyNumberFormat="1" applyFont="1" applyFill="1" applyBorder="1" applyAlignment="1">
      <alignment horizontal="left" vertical="center"/>
    </xf>
    <xf numFmtId="0" fontId="12" fillId="0" borderId="68" xfId="0" applyFont="1" applyBorder="1" applyAlignment="1">
      <alignment horizontal="left" vertical="center"/>
    </xf>
    <xf numFmtId="0" fontId="12" fillId="0" borderId="103" xfId="0" applyFont="1" applyBorder="1" applyAlignment="1">
      <alignment horizontal="left" vertical="center"/>
    </xf>
    <xf numFmtId="0" fontId="12" fillId="44" borderId="68" xfId="0" applyFont="1" applyFill="1" applyBorder="1" applyAlignment="1">
      <alignment horizontal="left" vertical="center"/>
    </xf>
    <xf numFmtId="0" fontId="13" fillId="44" borderId="82" xfId="0" applyFont="1" applyFill="1" applyBorder="1" applyAlignment="1">
      <alignment horizontal="left" vertical="center"/>
    </xf>
    <xf numFmtId="0" fontId="13" fillId="44" borderId="103" xfId="0" applyFont="1" applyFill="1" applyBorder="1" applyAlignment="1">
      <alignment horizontal="left" vertical="center"/>
    </xf>
    <xf numFmtId="0" fontId="13" fillId="44" borderId="62" xfId="0" applyFont="1" applyFill="1" applyBorder="1" applyAlignment="1">
      <alignment horizontal="left" vertical="center"/>
    </xf>
    <xf numFmtId="0" fontId="13" fillId="37" borderId="62" xfId="0" applyFont="1" applyFill="1" applyBorder="1" applyAlignment="1">
      <alignment horizontal="left" vertical="center"/>
    </xf>
    <xf numFmtId="0" fontId="13" fillId="37" borderId="68" xfId="0" applyFont="1" applyFill="1" applyBorder="1" applyAlignment="1">
      <alignment horizontal="left" vertical="center"/>
    </xf>
    <xf numFmtId="0" fontId="12" fillId="0" borderId="68" xfId="0" applyNumberFormat="1" applyFont="1" applyFill="1" applyBorder="1" applyAlignment="1">
      <alignment vertical="center" wrapText="1"/>
    </xf>
    <xf numFmtId="0" fontId="0" fillId="0" borderId="68" xfId="0" applyBorder="1" applyAlignment="1">
      <alignment vertical="center" wrapText="1"/>
    </xf>
    <xf numFmtId="0" fontId="12" fillId="0" borderId="157" xfId="0" applyFont="1" applyBorder="1" applyAlignment="1">
      <alignment horizontal="left" vertical="center"/>
    </xf>
    <xf numFmtId="0" fontId="12" fillId="0" borderId="127" xfId="0" applyFont="1" applyBorder="1" applyAlignment="1">
      <alignment horizontal="left" vertical="center"/>
    </xf>
    <xf numFmtId="0" fontId="6" fillId="0" borderId="0" xfId="0" applyFont="1" applyAlignment="1">
      <alignment horizontal="left" vertical="center" wrapText="1"/>
    </xf>
    <xf numFmtId="0" fontId="12" fillId="0" borderId="0" xfId="0" applyFont="1" applyFill="1" applyAlignment="1">
      <alignment horizontal="left" vertical="center" wrapText="1"/>
    </xf>
    <xf numFmtId="0" fontId="33" fillId="0" borderId="0" xfId="0" applyFont="1" applyFill="1" applyAlignment="1">
      <alignment horizontal="left" vertical="center" wrapText="1"/>
    </xf>
    <xf numFmtId="0" fontId="12" fillId="0" borderId="0" xfId="0" applyFont="1" applyFill="1" applyAlignment="1" applyProtection="1">
      <alignment horizontal="left" vertical="center" wrapText="1"/>
      <protection/>
    </xf>
    <xf numFmtId="0" fontId="33" fillId="0" borderId="0" xfId="0" applyFont="1" applyFill="1" applyAlignment="1" applyProtection="1">
      <alignment horizontal="left" vertical="center" wrapText="1"/>
      <protection/>
    </xf>
    <xf numFmtId="0" fontId="6" fillId="35" borderId="15" xfId="51" applyFont="1" applyFill="1" applyBorder="1" applyAlignment="1" applyProtection="1">
      <alignment horizontal="left" vertical="center" wrapText="1"/>
      <protection/>
    </xf>
    <xf numFmtId="0" fontId="6" fillId="0" borderId="20" xfId="51" applyFont="1" applyBorder="1" applyAlignment="1" applyProtection="1">
      <alignment horizontal="center" vertical="center"/>
      <protection/>
    </xf>
    <xf numFmtId="0" fontId="6" fillId="0" borderId="79" xfId="51" applyFont="1" applyBorder="1" applyAlignment="1" applyProtection="1">
      <alignment horizontal="center" vertical="center"/>
      <protection/>
    </xf>
    <xf numFmtId="0" fontId="6" fillId="0" borderId="15" xfId="51" applyFont="1" applyBorder="1" applyAlignment="1" applyProtection="1">
      <alignment horizontal="center" vertical="center"/>
      <protection/>
    </xf>
    <xf numFmtId="0" fontId="33" fillId="0" borderId="0" xfId="0" applyFont="1" applyAlignment="1">
      <alignment horizontal="left" vertical="center" wrapText="1"/>
    </xf>
    <xf numFmtId="0" fontId="6" fillId="0" borderId="23" xfId="51" applyFont="1" applyBorder="1" applyAlignment="1" applyProtection="1">
      <alignment horizontal="center" vertical="center" wrapText="1"/>
      <protection/>
    </xf>
    <xf numFmtId="0" fontId="6" fillId="0" borderId="63" xfId="51" applyFont="1" applyBorder="1" applyAlignment="1" applyProtection="1">
      <alignment horizontal="center" vertical="center" wrapText="1"/>
      <protection/>
    </xf>
    <xf numFmtId="0" fontId="6" fillId="0" borderId="76" xfId="51" applyFont="1" applyBorder="1" applyAlignment="1" applyProtection="1">
      <alignment horizontal="center" vertical="center"/>
      <protection/>
    </xf>
    <xf numFmtId="0" fontId="6" fillId="0" borderId="66" xfId="51" applyFont="1" applyBorder="1" applyAlignment="1" applyProtection="1">
      <alignment horizontal="center" vertical="center"/>
      <protection/>
    </xf>
    <xf numFmtId="0" fontId="6" fillId="0" borderId="0" xfId="51" applyFont="1" applyBorder="1" applyAlignment="1" applyProtection="1">
      <alignment horizontal="left" wrapText="1"/>
      <protection locked="0"/>
    </xf>
    <xf numFmtId="0" fontId="6" fillId="0" borderId="0" xfId="51" applyFont="1" applyBorder="1" applyAlignment="1" applyProtection="1">
      <alignment horizontal="left" wrapText="1"/>
      <protection locked="0"/>
    </xf>
    <xf numFmtId="0" fontId="6" fillId="0" borderId="23" xfId="51" applyFont="1" applyBorder="1" applyAlignment="1" applyProtection="1">
      <alignment horizontal="center" vertical="center"/>
      <protection/>
    </xf>
    <xf numFmtId="0" fontId="6" fillId="0" borderId="23" xfId="51" applyFont="1" applyBorder="1" applyAlignment="1" applyProtection="1">
      <alignment horizontal="center" vertical="center"/>
      <protection/>
    </xf>
    <xf numFmtId="0" fontId="6" fillId="0" borderId="24" xfId="51" applyFont="1" applyBorder="1" applyAlignment="1" applyProtection="1">
      <alignment horizontal="center" vertical="center"/>
      <protection/>
    </xf>
    <xf numFmtId="0" fontId="6" fillId="35" borderId="62" xfId="51" applyFont="1" applyFill="1" applyBorder="1" applyAlignment="1" applyProtection="1">
      <alignment horizontal="left" vertical="center"/>
      <protection/>
    </xf>
    <xf numFmtId="0" fontId="6" fillId="35" borderId="65" xfId="51" applyFont="1" applyFill="1" applyBorder="1" applyAlignment="1" applyProtection="1">
      <alignment horizontal="left" vertical="center"/>
      <protection/>
    </xf>
    <xf numFmtId="0" fontId="6" fillId="35" borderId="67" xfId="51" applyFont="1" applyFill="1" applyBorder="1" applyAlignment="1" applyProtection="1">
      <alignment horizontal="left" vertical="center"/>
      <protection/>
    </xf>
    <xf numFmtId="0" fontId="6" fillId="35" borderId="86" xfId="51" applyFont="1" applyFill="1" applyBorder="1" applyAlignment="1" applyProtection="1">
      <alignment horizontal="left" vertical="center"/>
      <protection/>
    </xf>
    <xf numFmtId="0" fontId="6" fillId="35" borderId="62" xfId="51" applyFont="1" applyFill="1" applyBorder="1" applyAlignment="1" applyProtection="1">
      <alignment horizontal="left" vertical="center"/>
      <protection locked="0"/>
    </xf>
    <xf numFmtId="0" fontId="6" fillId="35" borderId="65" xfId="51" applyFont="1" applyFill="1" applyBorder="1" applyAlignment="1" applyProtection="1">
      <alignment horizontal="left" vertical="center"/>
      <protection locked="0"/>
    </xf>
    <xf numFmtId="0" fontId="6" fillId="0" borderId="0" xfId="51" applyFont="1" applyAlignment="1" applyProtection="1">
      <alignment horizontal="left" vertical="center" wrapText="1"/>
      <protection/>
    </xf>
    <xf numFmtId="0" fontId="6" fillId="0" borderId="90" xfId="51" applyFont="1" applyBorder="1" applyAlignment="1" applyProtection="1">
      <alignment horizontal="center" vertical="center" wrapText="1"/>
      <protection/>
    </xf>
    <xf numFmtId="0" fontId="6" fillId="0" borderId="58" xfId="51" applyFont="1" applyBorder="1" applyAlignment="1" applyProtection="1">
      <alignment horizontal="center" vertical="center" wrapText="1"/>
      <protection/>
    </xf>
    <xf numFmtId="0" fontId="6" fillId="0" borderId="45" xfId="51" applyFont="1" applyBorder="1" applyAlignment="1" applyProtection="1">
      <alignment horizontal="center" vertical="center" wrapText="1"/>
      <protection/>
    </xf>
    <xf numFmtId="0" fontId="6" fillId="0" borderId="59" xfId="51" applyFont="1" applyBorder="1" applyAlignment="1" applyProtection="1">
      <alignment horizontal="center" vertical="center" wrapText="1"/>
      <protection/>
    </xf>
    <xf numFmtId="0" fontId="12" fillId="0" borderId="0" xfId="0" applyFont="1" applyAlignment="1">
      <alignment horizontal="left" vertical="center" wrapText="1"/>
    </xf>
    <xf numFmtId="0" fontId="19" fillId="0" borderId="0" xfId="51" applyFont="1" applyBorder="1" applyAlignment="1" applyProtection="1">
      <alignment horizontal="left" vertical="center" wrapText="1"/>
      <protection locked="0"/>
    </xf>
    <xf numFmtId="0" fontId="6" fillId="0" borderId="31" xfId="51" applyFont="1" applyBorder="1" applyAlignment="1" applyProtection="1">
      <alignment horizontal="center" vertical="center" wrapText="1"/>
      <protection/>
    </xf>
    <xf numFmtId="0" fontId="6" fillId="0" borderId="16" xfId="51" applyFont="1" applyBorder="1" applyAlignment="1" applyProtection="1">
      <alignment horizontal="center" vertical="center" wrapText="1"/>
      <protection/>
    </xf>
    <xf numFmtId="0" fontId="12" fillId="0" borderId="15" xfId="51" applyFont="1" applyFill="1" applyBorder="1" applyAlignment="1" applyProtection="1">
      <alignment horizontal="left" vertical="center"/>
      <protection/>
    </xf>
    <xf numFmtId="0" fontId="12" fillId="0" borderId="18" xfId="51" applyFont="1" applyFill="1" applyBorder="1" applyAlignment="1" applyProtection="1">
      <alignment horizontal="left" vertical="center"/>
      <protection/>
    </xf>
    <xf numFmtId="0" fontId="6" fillId="0" borderId="157" xfId="51" applyFont="1" applyBorder="1" applyAlignment="1" applyProtection="1">
      <alignment horizontal="left" vertical="center" wrapText="1"/>
      <protection/>
    </xf>
    <xf numFmtId="0" fontId="6" fillId="0" borderId="16" xfId="51" applyFont="1" applyBorder="1" applyAlignment="1" applyProtection="1">
      <alignment horizontal="left" vertical="center" wrapText="1"/>
      <protection/>
    </xf>
    <xf numFmtId="0" fontId="6" fillId="0" borderId="14" xfId="51" applyFont="1" applyBorder="1" applyAlignment="1" applyProtection="1">
      <alignment horizontal="left" vertical="center" wrapText="1"/>
      <protection/>
    </xf>
    <xf numFmtId="0" fontId="6" fillId="0" borderId="19" xfId="51" applyFont="1" applyBorder="1" applyAlignment="1" applyProtection="1">
      <alignment horizontal="left" vertical="center" wrapText="1"/>
      <protection/>
    </xf>
    <xf numFmtId="0" fontId="6" fillId="0" borderId="77" xfId="51" applyFont="1" applyBorder="1" applyAlignment="1" applyProtection="1">
      <alignment horizontal="left" vertical="center" wrapText="1"/>
      <protection/>
    </xf>
    <xf numFmtId="0" fontId="6" fillId="0" borderId="20" xfId="51" applyFont="1" applyBorder="1" applyAlignment="1" applyProtection="1">
      <alignment horizontal="left" vertical="center" wrapText="1"/>
      <protection/>
    </xf>
    <xf numFmtId="0" fontId="6" fillId="0" borderId="21" xfId="51" applyFont="1" applyBorder="1" applyAlignment="1" applyProtection="1">
      <alignment horizontal="left" vertical="center" wrapText="1"/>
      <protection/>
    </xf>
    <xf numFmtId="0" fontId="21" fillId="0" borderId="12" xfId="51" applyFont="1" applyBorder="1" applyAlignment="1" applyProtection="1">
      <alignment horizontal="center" vertical="center"/>
      <protection/>
    </xf>
    <xf numFmtId="0" fontId="21" fillId="0" borderId="13" xfId="51" applyFont="1" applyBorder="1" applyAlignment="1" applyProtection="1">
      <alignment horizontal="center" vertical="center"/>
      <protection/>
    </xf>
    <xf numFmtId="0" fontId="21" fillId="0" borderId="22" xfId="51" applyFont="1" applyBorder="1" applyAlignment="1" applyProtection="1">
      <alignment horizontal="center" vertical="center"/>
      <protection/>
    </xf>
    <xf numFmtId="0" fontId="12" fillId="0" borderId="62" xfId="51" applyFont="1" applyFill="1" applyBorder="1" applyAlignment="1" applyProtection="1">
      <alignment horizontal="left" vertical="center"/>
      <protection/>
    </xf>
    <xf numFmtId="0" fontId="12" fillId="0" borderId="33" xfId="51" applyFont="1" applyFill="1" applyBorder="1" applyAlignment="1" applyProtection="1">
      <alignment horizontal="left" vertical="center"/>
      <protection/>
    </xf>
    <xf numFmtId="0" fontId="6" fillId="0" borderId="62" xfId="51" applyFont="1" applyFill="1" applyBorder="1" applyAlignment="1" applyProtection="1">
      <alignment horizontal="center" vertical="center" wrapText="1"/>
      <protection/>
    </xf>
    <xf numFmtId="0" fontId="6" fillId="0" borderId="33" xfId="51" applyFont="1" applyFill="1" applyBorder="1" applyAlignment="1" applyProtection="1">
      <alignment horizontal="center" vertical="center" wrapText="1"/>
      <protection/>
    </xf>
    <xf numFmtId="0" fontId="6" fillId="0" borderId="44" xfId="51" applyFont="1" applyFill="1" applyBorder="1" applyAlignment="1" applyProtection="1">
      <alignment horizontal="center" vertical="center" wrapText="1"/>
      <protection/>
    </xf>
    <xf numFmtId="0" fontId="6" fillId="0" borderId="103" xfId="51" applyFont="1" applyFill="1" applyBorder="1" applyAlignment="1" applyProtection="1">
      <alignment horizontal="center" vertical="center" wrapText="1"/>
      <protection/>
    </xf>
    <xf numFmtId="0" fontId="6" fillId="0" borderId="32" xfId="51" applyFont="1" applyFill="1" applyBorder="1" applyAlignment="1" applyProtection="1">
      <alignment horizontal="center" vertical="center" wrapText="1"/>
      <protection/>
    </xf>
    <xf numFmtId="0" fontId="6" fillId="0" borderId="100" xfId="51" applyFont="1" applyFill="1" applyBorder="1" applyAlignment="1" applyProtection="1">
      <alignment horizontal="center" vertical="center" wrapText="1"/>
      <protection/>
    </xf>
    <xf numFmtId="0" fontId="6" fillId="0" borderId="65" xfId="51" applyFont="1" applyFill="1" applyBorder="1" applyAlignment="1" applyProtection="1">
      <alignment horizontal="center" vertical="center" wrapText="1"/>
      <protection/>
    </xf>
    <xf numFmtId="0" fontId="6" fillId="0" borderId="99" xfId="51" applyFont="1" applyFill="1" applyBorder="1" applyAlignment="1" applyProtection="1">
      <alignment horizontal="center" vertical="center"/>
      <protection/>
    </xf>
    <xf numFmtId="0" fontId="6" fillId="0" borderId="89" xfId="51" applyFont="1" applyFill="1" applyBorder="1" applyAlignment="1" applyProtection="1">
      <alignment horizontal="center" vertical="center"/>
      <protection/>
    </xf>
    <xf numFmtId="0" fontId="6" fillId="0" borderId="36" xfId="51" applyFont="1" applyFill="1" applyBorder="1" applyAlignment="1" applyProtection="1">
      <alignment horizontal="center" vertical="center"/>
      <protection/>
    </xf>
    <xf numFmtId="0" fontId="21" fillId="0" borderId="121" xfId="51" applyFont="1" applyBorder="1" applyAlignment="1" applyProtection="1">
      <alignment horizontal="center" vertical="center"/>
      <protection/>
    </xf>
    <xf numFmtId="0" fontId="6" fillId="0" borderId="72" xfId="51" applyFont="1" applyFill="1" applyBorder="1" applyAlignment="1" applyProtection="1">
      <alignment horizontal="center" vertical="center" wrapText="1"/>
      <protection/>
    </xf>
    <xf numFmtId="0" fontId="6" fillId="0" borderId="69" xfId="51" applyFont="1" applyFill="1" applyBorder="1" applyAlignment="1" applyProtection="1">
      <alignment horizontal="center" vertical="center" wrapText="1"/>
      <protection/>
    </xf>
    <xf numFmtId="0" fontId="6" fillId="0" borderId="99" xfId="51" applyFont="1" applyFill="1" applyBorder="1" applyAlignment="1" applyProtection="1">
      <alignment horizontal="center" vertical="center" wrapText="1"/>
      <protection/>
    </xf>
    <xf numFmtId="0" fontId="6" fillId="0" borderId="89" xfId="51" applyFont="1" applyFill="1" applyBorder="1" applyAlignment="1" applyProtection="1">
      <alignment horizontal="center" vertical="center" wrapText="1"/>
      <protection/>
    </xf>
    <xf numFmtId="0" fontId="6" fillId="0" borderId="36" xfId="51" applyFont="1" applyFill="1" applyBorder="1" applyAlignment="1" applyProtection="1">
      <alignment horizontal="center" vertical="center" wrapText="1"/>
      <protection/>
    </xf>
    <xf numFmtId="0" fontId="6" fillId="0" borderId="79" xfId="51" applyFont="1" applyBorder="1" applyAlignment="1" applyProtection="1">
      <alignment horizontal="center" vertical="center" wrapText="1"/>
      <protection/>
    </xf>
    <xf numFmtId="0" fontId="6" fillId="0" borderId="15" xfId="51" applyFont="1" applyBorder="1" applyAlignment="1" applyProtection="1">
      <alignment horizontal="center" vertical="center" wrapText="1"/>
      <protection/>
    </xf>
    <xf numFmtId="0" fontId="6" fillId="0" borderId="0" xfId="0" applyFont="1" applyAlignment="1" applyProtection="1">
      <alignment horizontal="left" vertical="center" wrapText="1"/>
      <protection/>
    </xf>
    <xf numFmtId="0" fontId="6" fillId="44" borderId="31" xfId="51" applyFont="1" applyFill="1" applyBorder="1" applyAlignment="1" applyProtection="1">
      <alignment horizontal="center" vertical="center" wrapText="1"/>
      <protection/>
    </xf>
    <xf numFmtId="0" fontId="6" fillId="44" borderId="18" xfId="51" applyFont="1" applyFill="1" applyBorder="1" applyAlignment="1" applyProtection="1">
      <alignment horizontal="center" vertical="center" wrapText="1"/>
      <protection/>
    </xf>
    <xf numFmtId="0" fontId="6" fillId="44" borderId="16" xfId="51" applyFont="1" applyFill="1" applyBorder="1" applyAlignment="1" applyProtection="1">
      <alignment horizontal="center" vertical="center" wrapText="1"/>
      <protection/>
    </xf>
    <xf numFmtId="0" fontId="6" fillId="44" borderId="19" xfId="51" applyFont="1" applyFill="1" applyBorder="1" applyAlignment="1" applyProtection="1">
      <alignment horizontal="center" vertical="center" wrapText="1"/>
      <protection/>
    </xf>
    <xf numFmtId="0" fontId="12" fillId="0" borderId="14" xfId="51" applyFont="1" applyFill="1" applyBorder="1" applyAlignment="1" applyProtection="1">
      <alignment horizontal="left" vertical="center"/>
      <protection/>
    </xf>
    <xf numFmtId="0" fontId="12" fillId="0" borderId="19" xfId="51" applyFont="1" applyFill="1" applyBorder="1" applyAlignment="1" applyProtection="1">
      <alignment horizontal="left" vertical="center"/>
      <protection/>
    </xf>
    <xf numFmtId="0" fontId="6" fillId="0" borderId="62" xfId="51" applyFont="1" applyFill="1" applyBorder="1" applyAlignment="1" applyProtection="1">
      <alignment horizontal="left" vertical="center"/>
      <protection/>
    </xf>
    <xf numFmtId="0" fontId="6" fillId="0" borderId="68" xfId="51" applyFont="1" applyFill="1" applyBorder="1" applyAlignment="1" applyProtection="1">
      <alignment horizontal="left" vertical="center"/>
      <protection/>
    </xf>
    <xf numFmtId="0" fontId="6" fillId="0" borderId="62" xfId="51" applyFont="1" applyBorder="1" applyAlignment="1" applyProtection="1">
      <alignment horizontal="left" vertical="center" wrapText="1"/>
      <protection/>
    </xf>
    <xf numFmtId="0" fontId="6" fillId="0" borderId="68" xfId="51" applyFont="1" applyBorder="1" applyAlignment="1" applyProtection="1">
      <alignment horizontal="left" vertical="center" wrapText="1"/>
      <protection/>
    </xf>
    <xf numFmtId="0" fontId="6" fillId="0" borderId="97" xfId="51" applyFont="1" applyBorder="1" applyAlignment="1" applyProtection="1">
      <alignment horizontal="center" vertical="center" wrapText="1"/>
      <protection/>
    </xf>
    <xf numFmtId="0" fontId="8" fillId="0" borderId="91" xfId="51" applyFont="1" applyFill="1" applyBorder="1" applyAlignment="1" applyProtection="1">
      <alignment horizontal="center" vertical="center" wrapText="1"/>
      <protection/>
    </xf>
    <xf numFmtId="0" fontId="8" fillId="0" borderId="0" xfId="51" applyFont="1" applyFill="1" applyBorder="1" applyAlignment="1" applyProtection="1">
      <alignment horizontal="center" vertical="center" wrapText="1"/>
      <protection/>
    </xf>
    <xf numFmtId="0" fontId="8" fillId="0" borderId="121" xfId="51" applyFont="1" applyFill="1" applyBorder="1" applyAlignment="1" applyProtection="1">
      <alignment horizontal="center" vertical="center" wrapText="1"/>
      <protection/>
    </xf>
    <xf numFmtId="0" fontId="8" fillId="0" borderId="17" xfId="51" applyFont="1" applyBorder="1" applyAlignment="1" applyProtection="1">
      <alignment horizontal="center" vertical="center" wrapText="1"/>
      <protection/>
    </xf>
    <xf numFmtId="0" fontId="8" fillId="0" borderId="10" xfId="51" applyFont="1" applyBorder="1" applyAlignment="1" applyProtection="1">
      <alignment horizontal="center" vertical="center" wrapText="1"/>
      <protection/>
    </xf>
    <xf numFmtId="0" fontId="8" fillId="0" borderId="43" xfId="51" applyFont="1" applyBorder="1" applyAlignment="1" applyProtection="1">
      <alignment horizontal="center" vertical="center" wrapText="1"/>
      <protection/>
    </xf>
    <xf numFmtId="0" fontId="7" fillId="0" borderId="76" xfId="51" applyFont="1" applyFill="1" applyBorder="1" applyAlignment="1" applyProtection="1">
      <alignment horizontal="center" vertical="center" wrapText="1"/>
      <protection/>
    </xf>
    <xf numFmtId="0" fontId="7" fillId="0" borderId="23" xfId="51" applyFont="1" applyFill="1" applyBorder="1" applyAlignment="1" applyProtection="1">
      <alignment horizontal="center" vertical="center" wrapText="1"/>
      <protection/>
    </xf>
    <xf numFmtId="0" fontId="7" fillId="0" borderId="24" xfId="51" applyFont="1" applyFill="1" applyBorder="1" applyAlignment="1" applyProtection="1">
      <alignment horizontal="center" vertical="center" wrapText="1"/>
      <protection/>
    </xf>
    <xf numFmtId="0" fontId="6" fillId="0" borderId="130" xfId="51" applyFont="1" applyBorder="1" applyAlignment="1" applyProtection="1">
      <alignment horizontal="center" vertical="center"/>
      <protection/>
    </xf>
    <xf numFmtId="0" fontId="6" fillId="0" borderId="91" xfId="51" applyFont="1" applyBorder="1" applyAlignment="1" applyProtection="1">
      <alignment horizontal="center" vertical="center"/>
      <protection/>
    </xf>
    <xf numFmtId="0" fontId="6" fillId="0" borderId="126" xfId="51" applyFont="1" applyBorder="1" applyAlignment="1" applyProtection="1">
      <alignment horizontal="center" vertical="center"/>
      <protection/>
    </xf>
    <xf numFmtId="0" fontId="6" fillId="0" borderId="72" xfId="51" applyFont="1" applyBorder="1" applyAlignment="1" applyProtection="1">
      <alignment horizontal="center" vertical="center"/>
      <protection/>
    </xf>
    <xf numFmtId="0" fontId="6" fillId="0" borderId="0" xfId="51" applyFont="1" applyBorder="1" applyAlignment="1" applyProtection="1">
      <alignment horizontal="center" vertical="center"/>
      <protection/>
    </xf>
    <xf numFmtId="0" fontId="6" fillId="0" borderId="69" xfId="51" applyFont="1" applyBorder="1" applyAlignment="1" applyProtection="1">
      <alignment horizontal="center" vertical="center"/>
      <protection/>
    </xf>
    <xf numFmtId="0" fontId="6" fillId="0" borderId="135" xfId="51" applyFont="1" applyBorder="1" applyAlignment="1" applyProtection="1">
      <alignment horizontal="center" vertical="center"/>
      <protection/>
    </xf>
    <xf numFmtId="0" fontId="6" fillId="0" borderId="121" xfId="51" applyFont="1" applyBorder="1" applyAlignment="1" applyProtection="1">
      <alignment horizontal="center" vertical="center"/>
      <protection/>
    </xf>
    <xf numFmtId="0" fontId="6" fillId="0" borderId="57" xfId="51" applyFont="1" applyBorder="1" applyAlignment="1" applyProtection="1">
      <alignment horizontal="center" vertical="center"/>
      <protection/>
    </xf>
    <xf numFmtId="0" fontId="6" fillId="0" borderId="158" xfId="51" applyFont="1" applyBorder="1" applyAlignment="1" applyProtection="1">
      <alignment horizontal="center" vertical="center" wrapText="1"/>
      <protection/>
    </xf>
    <xf numFmtId="0" fontId="6" fillId="0" borderId="101" xfId="51" applyFont="1" applyBorder="1" applyAlignment="1" applyProtection="1">
      <alignment horizontal="center" vertical="center" wrapText="1"/>
      <protection/>
    </xf>
    <xf numFmtId="0" fontId="6" fillId="0" borderId="88" xfId="51" applyFont="1" applyBorder="1" applyAlignment="1" applyProtection="1">
      <alignment horizontal="center" vertical="center" wrapText="1"/>
      <protection/>
    </xf>
    <xf numFmtId="0" fontId="6" fillId="33" borderId="129" xfId="51" applyFont="1" applyFill="1" applyBorder="1" applyAlignment="1" applyProtection="1">
      <alignment horizontal="left" vertical="center" wrapText="1"/>
      <protection locked="0"/>
    </xf>
    <xf numFmtId="0" fontId="6" fillId="33" borderId="37" xfId="51" applyFont="1" applyFill="1" applyBorder="1" applyAlignment="1" applyProtection="1">
      <alignment horizontal="left" vertical="center" wrapText="1"/>
      <protection locked="0"/>
    </xf>
    <xf numFmtId="0" fontId="6" fillId="0" borderId="20" xfId="51" applyFont="1" applyBorder="1" applyAlignment="1" applyProtection="1">
      <alignment horizontal="center" vertical="center"/>
      <protection locked="0"/>
    </xf>
    <xf numFmtId="0" fontId="6" fillId="0" borderId="15" xfId="51" applyFont="1" applyBorder="1" applyAlignment="1" applyProtection="1">
      <alignment horizontal="center" vertical="center"/>
      <protection locked="0"/>
    </xf>
    <xf numFmtId="0" fontId="6" fillId="0" borderId="80" xfId="51" applyFont="1" applyBorder="1" applyAlignment="1" applyProtection="1">
      <alignment horizontal="center" vertical="center"/>
      <protection locked="0"/>
    </xf>
    <xf numFmtId="0" fontId="6" fillId="0" borderId="89" xfId="51" applyFont="1" applyBorder="1" applyAlignment="1" applyProtection="1">
      <alignment horizontal="center" vertical="center"/>
      <protection locked="0"/>
    </xf>
    <xf numFmtId="0" fontId="6" fillId="0" borderId="131" xfId="51" applyFont="1" applyBorder="1" applyAlignment="1" applyProtection="1">
      <alignment horizontal="center" vertical="center"/>
      <protection locked="0"/>
    </xf>
    <xf numFmtId="0" fontId="6" fillId="0" borderId="62" xfId="51" applyFont="1" applyBorder="1" applyAlignment="1" applyProtection="1">
      <alignment horizontal="center" vertical="center" wrapText="1"/>
      <protection locked="0"/>
    </xf>
    <xf numFmtId="0" fontId="6" fillId="0" borderId="68" xfId="51" applyFont="1" applyBorder="1" applyAlignment="1" applyProtection="1">
      <alignment horizontal="center" vertical="center" wrapText="1"/>
      <protection locked="0"/>
    </xf>
    <xf numFmtId="0" fontId="6" fillId="0" borderId="65" xfId="51" applyFont="1" applyBorder="1" applyAlignment="1" applyProtection="1">
      <alignment horizontal="center" vertical="center" wrapText="1"/>
      <protection locked="0"/>
    </xf>
    <xf numFmtId="0" fontId="6" fillId="33" borderId="159" xfId="51" applyFont="1" applyFill="1" applyBorder="1" applyAlignment="1" applyProtection="1">
      <alignment horizontal="center" vertical="center" wrapText="1"/>
      <protection locked="0"/>
    </xf>
    <xf numFmtId="0" fontId="6" fillId="33" borderId="72" xfId="51" applyFont="1" applyFill="1" applyBorder="1" applyAlignment="1" applyProtection="1">
      <alignment horizontal="center" vertical="center" wrapText="1"/>
      <protection locked="0"/>
    </xf>
    <xf numFmtId="0" fontId="6" fillId="33" borderId="135" xfId="51" applyFont="1" applyFill="1" applyBorder="1" applyAlignment="1" applyProtection="1">
      <alignment horizontal="center" vertical="center" wrapText="1"/>
      <protection locked="0"/>
    </xf>
    <xf numFmtId="2" fontId="6" fillId="0" borderId="20" xfId="51" applyNumberFormat="1" applyFont="1" applyBorder="1" applyAlignment="1" applyProtection="1">
      <alignment horizontal="center" vertical="center" wrapText="1"/>
      <protection locked="0"/>
    </xf>
    <xf numFmtId="2" fontId="6" fillId="0" borderId="15" xfId="51" applyNumberFormat="1" applyFont="1" applyBorder="1" applyAlignment="1" applyProtection="1">
      <alignment horizontal="center" vertical="center" wrapText="1"/>
      <protection locked="0"/>
    </xf>
    <xf numFmtId="0" fontId="10" fillId="0" borderId="67" xfId="51" applyFont="1" applyBorder="1" applyAlignment="1" applyProtection="1">
      <alignment horizontal="center" vertical="center" wrapText="1"/>
      <protection locked="0"/>
    </xf>
    <xf numFmtId="0" fontId="10" fillId="0" borderId="157" xfId="51" applyFont="1" applyBorder="1" applyAlignment="1" applyProtection="1">
      <alignment horizontal="center" vertical="center" wrapText="1"/>
      <protection locked="0"/>
    </xf>
    <xf numFmtId="0" fontId="10" fillId="0" borderId="86" xfId="51" applyFont="1" applyBorder="1" applyAlignment="1" applyProtection="1">
      <alignment horizontal="center" vertical="center" wrapText="1"/>
      <protection locked="0"/>
    </xf>
    <xf numFmtId="0" fontId="6" fillId="33" borderId="160" xfId="51" applyFont="1" applyFill="1" applyBorder="1" applyAlignment="1" applyProtection="1">
      <alignment horizontal="left" vertical="center" wrapText="1"/>
      <protection locked="0"/>
    </xf>
    <xf numFmtId="0" fontId="6" fillId="33" borderId="161" xfId="51" applyFont="1" applyFill="1" applyBorder="1" applyAlignment="1" applyProtection="1">
      <alignment horizontal="left" vertical="center" wrapText="1"/>
      <protection locked="0"/>
    </xf>
    <xf numFmtId="0" fontId="6" fillId="33" borderId="100" xfId="51" applyFont="1" applyFill="1" applyBorder="1" applyAlignment="1" applyProtection="1">
      <alignment horizontal="left" vertical="center" wrapText="1"/>
      <protection locked="0"/>
    </xf>
    <xf numFmtId="0" fontId="6" fillId="33" borderId="33" xfId="51" applyFont="1" applyFill="1" applyBorder="1" applyAlignment="1" applyProtection="1">
      <alignment horizontal="left" vertical="center" wrapText="1"/>
      <protection locked="0"/>
    </xf>
    <xf numFmtId="0" fontId="6" fillId="0" borderId="158" xfId="51" applyFont="1" applyBorder="1" applyAlignment="1" applyProtection="1">
      <alignment horizontal="center" vertical="center"/>
      <protection locked="0"/>
    </xf>
    <xf numFmtId="0" fontId="6" fillId="0" borderId="101" xfId="51" applyFont="1" applyBorder="1" applyAlignment="1" applyProtection="1">
      <alignment horizontal="center" vertical="center"/>
      <protection locked="0"/>
    </xf>
    <xf numFmtId="0" fontId="6" fillId="0" borderId="88" xfId="51" applyFont="1" applyBorder="1" applyAlignment="1" applyProtection="1">
      <alignment horizontal="center" vertical="center"/>
      <protection locked="0"/>
    </xf>
    <xf numFmtId="0" fontId="43" fillId="0" borderId="130" xfId="51" applyFont="1" applyBorder="1" applyAlignment="1" applyProtection="1">
      <alignment horizontal="center" vertical="center"/>
      <protection locked="0"/>
    </xf>
    <xf numFmtId="0" fontId="43" fillId="0" borderId="48" xfId="51" applyFont="1" applyBorder="1" applyAlignment="1" applyProtection="1">
      <alignment horizontal="center" vertical="center"/>
      <protection locked="0"/>
    </xf>
    <xf numFmtId="0" fontId="43" fillId="0" borderId="72" xfId="51" applyFont="1" applyBorder="1" applyAlignment="1" applyProtection="1">
      <alignment horizontal="center" vertical="center"/>
      <protection locked="0"/>
    </xf>
    <xf numFmtId="0" fontId="43" fillId="0" borderId="154" xfId="51" applyFont="1" applyBorder="1" applyAlignment="1" applyProtection="1">
      <alignment horizontal="center" vertical="center"/>
      <protection locked="0"/>
    </xf>
    <xf numFmtId="0" fontId="43" fillId="0" borderId="135" xfId="51" applyFont="1" applyBorder="1" applyAlignment="1" applyProtection="1">
      <alignment horizontal="center" vertical="center"/>
      <protection locked="0"/>
    </xf>
    <xf numFmtId="0" fontId="43" fillId="0" borderId="136" xfId="51" applyFont="1" applyBorder="1" applyAlignment="1" applyProtection="1">
      <alignment horizontal="center" vertical="center"/>
      <protection locked="0"/>
    </xf>
    <xf numFmtId="0" fontId="6" fillId="0" borderId="69" xfId="51" applyFont="1" applyBorder="1" applyAlignment="1" applyProtection="1">
      <alignment horizontal="center" vertical="center" wrapText="1"/>
      <protection locked="0"/>
    </xf>
    <xf numFmtId="0" fontId="6" fillId="0" borderId="32" xfId="51" applyFont="1" applyBorder="1" applyAlignment="1" applyProtection="1">
      <alignment horizontal="center" vertical="center" wrapText="1"/>
      <protection locked="0"/>
    </xf>
    <xf numFmtId="0" fontId="6" fillId="33" borderId="100" xfId="51" applyFont="1" applyFill="1" applyBorder="1" applyAlignment="1" applyProtection="1">
      <alignment vertical="center" wrapText="1"/>
      <protection locked="0"/>
    </xf>
    <xf numFmtId="0" fontId="6" fillId="33" borderId="33" xfId="51" applyFont="1" applyFill="1" applyBorder="1" applyAlignment="1" applyProtection="1">
      <alignment vertical="center" wrapText="1"/>
      <protection locked="0"/>
    </xf>
    <xf numFmtId="0" fontId="6" fillId="0" borderId="80" xfId="51" applyFont="1" applyBorder="1" applyAlignment="1" applyProtection="1">
      <alignment horizontal="center" vertical="center" wrapText="1"/>
      <protection locked="0"/>
    </xf>
    <xf numFmtId="0" fontId="6" fillId="0" borderId="36" xfId="51" applyFont="1" applyBorder="1" applyAlignment="1" applyProtection="1">
      <alignment horizontal="center" vertical="center" wrapText="1"/>
      <protection locked="0"/>
    </xf>
    <xf numFmtId="0" fontId="6" fillId="0" borderId="79" xfId="51" applyFont="1" applyBorder="1" applyAlignment="1" applyProtection="1">
      <alignment horizontal="center" vertical="center" wrapText="1"/>
      <protection locked="0"/>
    </xf>
    <xf numFmtId="0" fontId="6" fillId="0" borderId="15" xfId="51" applyFont="1" applyBorder="1" applyAlignment="1" applyProtection="1">
      <alignment horizontal="center" vertical="center" wrapText="1"/>
      <protection locked="0"/>
    </xf>
    <xf numFmtId="0" fontId="6" fillId="0" borderId="87" xfId="51" applyFont="1" applyBorder="1" applyAlignment="1" applyProtection="1">
      <alignment horizontal="center" vertical="center"/>
      <protection locked="0"/>
    </xf>
    <xf numFmtId="0" fontId="6" fillId="0" borderId="70" xfId="51" applyFont="1" applyBorder="1" applyAlignment="1" applyProtection="1">
      <alignment horizontal="center" vertical="center"/>
      <protection locked="0"/>
    </xf>
    <xf numFmtId="0" fontId="6" fillId="0" borderId="71" xfId="51" applyFont="1" applyBorder="1" applyAlignment="1" applyProtection="1">
      <alignment horizontal="center" vertical="center"/>
      <protection locked="0"/>
    </xf>
    <xf numFmtId="0" fontId="6" fillId="0" borderId="97" xfId="51" applyFont="1" applyFill="1" applyBorder="1" applyAlignment="1" applyProtection="1">
      <alignment horizontal="center" vertical="center" wrapText="1"/>
      <protection locked="0"/>
    </xf>
    <xf numFmtId="0" fontId="6" fillId="0" borderId="31" xfId="51" applyFont="1" applyFill="1" applyBorder="1" applyAlignment="1" applyProtection="1">
      <alignment horizontal="center" vertical="center" wrapText="1"/>
      <protection locked="0"/>
    </xf>
    <xf numFmtId="0" fontId="6" fillId="0" borderId="69" xfId="51" applyFont="1" applyFill="1" applyBorder="1" applyAlignment="1" applyProtection="1">
      <alignment horizontal="center" vertical="center" wrapText="1"/>
      <protection locked="0"/>
    </xf>
    <xf numFmtId="0" fontId="6" fillId="0" borderId="32" xfId="51" applyFont="1" applyFill="1" applyBorder="1" applyAlignment="1" applyProtection="1">
      <alignment horizontal="center" vertical="center" wrapText="1"/>
      <protection locked="0"/>
    </xf>
    <xf numFmtId="0" fontId="6" fillId="0" borderId="90" xfId="51" applyFont="1" applyBorder="1" applyAlignment="1">
      <alignment horizontal="center" vertical="center"/>
      <protection/>
    </xf>
    <xf numFmtId="0" fontId="6" fillId="0" borderId="97" xfId="51" applyFont="1" applyBorder="1" applyAlignment="1">
      <alignment horizontal="center" vertical="center"/>
      <protection/>
    </xf>
    <xf numFmtId="0" fontId="6" fillId="0" borderId="58" xfId="51" applyFont="1" applyBorder="1" applyAlignment="1">
      <alignment horizontal="center" vertical="center"/>
      <protection/>
    </xf>
    <xf numFmtId="0" fontId="6" fillId="0" borderId="46" xfId="51" applyFont="1" applyBorder="1" applyAlignment="1" applyProtection="1">
      <alignment horizontal="center" vertical="center" wrapText="1"/>
      <protection locked="0"/>
    </xf>
    <xf numFmtId="0" fontId="6" fillId="0" borderId="38" xfId="51" applyFont="1" applyBorder="1" applyAlignment="1" applyProtection="1">
      <alignment horizontal="center" vertical="center" wrapText="1"/>
      <protection locked="0"/>
    </xf>
    <xf numFmtId="0" fontId="6" fillId="0" borderId="18" xfId="51" applyFont="1" applyBorder="1" applyAlignment="1" applyProtection="1">
      <alignment horizontal="center" vertical="center" wrapText="1"/>
      <protection locked="0"/>
    </xf>
    <xf numFmtId="0" fontId="6" fillId="0" borderId="99" xfId="51" applyFont="1" applyFill="1" applyBorder="1" applyAlignment="1" applyProtection="1">
      <alignment horizontal="center" vertical="center" wrapText="1"/>
      <protection locked="0"/>
    </xf>
    <xf numFmtId="0" fontId="6" fillId="0" borderId="36" xfId="51" applyFont="1" applyFill="1" applyBorder="1" applyAlignment="1" applyProtection="1">
      <alignment horizontal="center" vertical="center" wrapText="1"/>
      <protection locked="0"/>
    </xf>
    <xf numFmtId="0" fontId="6" fillId="0" borderId="99" xfId="51" applyFont="1" applyBorder="1" applyAlignment="1" applyProtection="1">
      <alignment horizontal="center" vertical="center" wrapText="1"/>
      <protection locked="0"/>
    </xf>
    <xf numFmtId="0" fontId="6" fillId="0" borderId="36" xfId="51" applyFont="1" applyBorder="1" applyAlignment="1" applyProtection="1">
      <alignment horizontal="center" vertical="center"/>
      <protection locked="0"/>
    </xf>
    <xf numFmtId="0" fontId="6" fillId="0" borderId="100" xfId="51" applyFont="1" applyBorder="1" applyAlignment="1" applyProtection="1">
      <alignment horizontal="center" vertical="center" wrapText="1"/>
      <protection locked="0"/>
    </xf>
    <xf numFmtId="0" fontId="6" fillId="0" borderId="14" xfId="51" applyFont="1" applyBorder="1" applyAlignment="1" applyProtection="1">
      <alignment horizontal="center" vertical="center"/>
      <protection locked="0"/>
    </xf>
    <xf numFmtId="0" fontId="6" fillId="0" borderId="68" xfId="51" applyFont="1" applyBorder="1" applyAlignment="1" applyProtection="1">
      <alignment horizontal="center" vertical="center"/>
      <protection locked="0"/>
    </xf>
    <xf numFmtId="0" fontId="6" fillId="0" borderId="33" xfId="51" applyFont="1" applyBorder="1" applyAlignment="1" applyProtection="1">
      <alignment horizontal="center" vertical="center"/>
      <protection locked="0"/>
    </xf>
    <xf numFmtId="0" fontId="8" fillId="0" borderId="23" xfId="51" applyFont="1" applyFill="1" applyBorder="1" applyAlignment="1">
      <alignment horizontal="center" vertical="center" wrapText="1"/>
      <protection/>
    </xf>
    <xf numFmtId="0" fontId="8" fillId="0" borderId="14" xfId="51" applyFont="1" applyFill="1" applyBorder="1" applyAlignment="1">
      <alignment horizontal="center" vertical="center" wrapText="1"/>
      <protection/>
    </xf>
    <xf numFmtId="0" fontId="8" fillId="0" borderId="20" xfId="51" applyFont="1" applyFill="1" applyBorder="1" applyAlignment="1">
      <alignment horizontal="center" vertical="center" wrapText="1"/>
      <protection/>
    </xf>
    <xf numFmtId="0" fontId="6" fillId="33" borderId="130" xfId="51" applyFont="1" applyFill="1" applyBorder="1" applyAlignment="1">
      <alignment horizontal="center" vertical="center" wrapText="1"/>
      <protection/>
    </xf>
    <xf numFmtId="0" fontId="6" fillId="33" borderId="72" xfId="51" applyFont="1" applyFill="1" applyBorder="1" applyAlignment="1">
      <alignment horizontal="center" vertical="center" wrapText="1"/>
      <protection/>
    </xf>
    <xf numFmtId="0" fontId="6" fillId="0" borderId="23" xfId="51" applyFont="1" applyFill="1" applyBorder="1" applyAlignment="1">
      <alignment horizontal="center" vertical="center"/>
      <protection/>
    </xf>
    <xf numFmtId="0" fontId="6" fillId="0" borderId="16" xfId="51" applyFont="1" applyBorder="1" applyAlignment="1" applyProtection="1">
      <alignment horizontal="center" vertical="center"/>
      <protection/>
    </xf>
    <xf numFmtId="0" fontId="6" fillId="0" borderId="11" xfId="51" applyFont="1" applyBorder="1" applyAlignment="1" applyProtection="1">
      <alignment horizontal="left" vertical="center"/>
      <protection/>
    </xf>
    <xf numFmtId="0" fontId="6" fillId="0" borderId="34" xfId="51" applyFont="1" applyBorder="1" applyAlignment="1" applyProtection="1">
      <alignment horizontal="left" vertical="center"/>
      <protection/>
    </xf>
    <xf numFmtId="0" fontId="6" fillId="0" borderId="99" xfId="51" applyFont="1" applyBorder="1" applyAlignment="1" applyProtection="1">
      <alignment horizontal="center" vertical="center"/>
      <protection/>
    </xf>
    <xf numFmtId="0" fontId="6" fillId="0" borderId="100" xfId="51" applyFont="1" applyBorder="1" applyAlignment="1" applyProtection="1">
      <alignment horizontal="center" vertical="center"/>
      <protection/>
    </xf>
    <xf numFmtId="0" fontId="6" fillId="0" borderId="143" xfId="51" applyFont="1" applyBorder="1" applyAlignment="1" applyProtection="1">
      <alignment horizontal="center" vertical="center"/>
      <protection/>
    </xf>
    <xf numFmtId="0" fontId="6" fillId="0" borderId="101" xfId="51" applyFont="1" applyBorder="1" applyAlignment="1" applyProtection="1">
      <alignment horizontal="center" vertical="center"/>
      <protection/>
    </xf>
    <xf numFmtId="0" fontId="6" fillId="0" borderId="88" xfId="51" applyFont="1" applyBorder="1" applyAlignment="1" applyProtection="1">
      <alignment horizontal="center" vertical="center"/>
      <protection/>
    </xf>
    <xf numFmtId="0" fontId="6" fillId="0" borderId="35" xfId="51" applyFont="1" applyBorder="1" applyAlignment="1" applyProtection="1">
      <alignment horizontal="left" vertical="center"/>
      <protection/>
    </xf>
    <xf numFmtId="0" fontId="9" fillId="0" borderId="0" xfId="51" applyFont="1" applyAlignment="1" applyProtection="1">
      <alignment wrapText="1"/>
      <protection locked="0"/>
    </xf>
    <xf numFmtId="0" fontId="0" fillId="0" borderId="0" xfId="0" applyAlignment="1">
      <alignment wrapText="1"/>
    </xf>
    <xf numFmtId="0" fontId="6" fillId="0" borderId="90" xfId="51" applyFont="1" applyFill="1" applyBorder="1" applyAlignment="1" applyProtection="1">
      <alignment horizontal="left" vertical="center"/>
      <protection/>
    </xf>
    <xf numFmtId="0" fontId="6" fillId="0" borderId="97" xfId="51" applyFont="1" applyFill="1" applyBorder="1" applyAlignment="1" applyProtection="1">
      <alignment horizontal="left" vertical="center"/>
      <protection/>
    </xf>
    <xf numFmtId="0" fontId="6" fillId="0" borderId="97" xfId="51" applyFont="1" applyBorder="1" applyAlignment="1" applyProtection="1">
      <alignment horizontal="left" vertical="center"/>
      <protection/>
    </xf>
    <xf numFmtId="0" fontId="6" fillId="0" borderId="58" xfId="51" applyFont="1" applyBorder="1" applyAlignment="1" applyProtection="1">
      <alignment horizontal="left" vertical="center"/>
      <protection/>
    </xf>
    <xf numFmtId="0" fontId="12" fillId="0" borderId="11" xfId="51" applyFont="1" applyBorder="1" applyAlignment="1" applyProtection="1">
      <alignment horizontal="left" vertical="center" wrapText="1"/>
      <protection/>
    </xf>
    <xf numFmtId="0" fontId="12" fillId="0" borderId="34" xfId="51" applyFont="1" applyBorder="1" applyAlignment="1" applyProtection="1">
      <alignment horizontal="left" vertical="center" wrapText="1"/>
      <protection/>
    </xf>
    <xf numFmtId="0" fontId="6" fillId="0" borderId="31" xfId="51" applyFont="1" applyBorder="1" applyAlignment="1" applyProtection="1">
      <alignment horizontal="center" vertical="center"/>
      <protection/>
    </xf>
    <xf numFmtId="0" fontId="6" fillId="0" borderId="97" xfId="51" applyFont="1" applyBorder="1" applyAlignment="1" applyProtection="1">
      <alignment vertical="center"/>
      <protection/>
    </xf>
    <xf numFmtId="0" fontId="6" fillId="0" borderId="58" xfId="51" applyFont="1" applyBorder="1" applyAlignment="1" applyProtection="1">
      <alignment vertical="center"/>
      <protection/>
    </xf>
    <xf numFmtId="0" fontId="6" fillId="0" borderId="90" xfId="51" applyFont="1" applyFill="1" applyBorder="1" applyAlignment="1" applyProtection="1">
      <alignment horizontal="center" vertical="center"/>
      <protection/>
    </xf>
    <xf numFmtId="0" fontId="6" fillId="0" borderId="97" xfId="51" applyFont="1" applyFill="1" applyBorder="1" applyAlignment="1" applyProtection="1">
      <alignment horizontal="center" vertical="center"/>
      <protection/>
    </xf>
    <xf numFmtId="0" fontId="6" fillId="0" borderId="58" xfId="51" applyFont="1" applyFill="1" applyBorder="1" applyAlignment="1" applyProtection="1">
      <alignment horizontal="center" vertical="center"/>
      <protection/>
    </xf>
    <xf numFmtId="0" fontId="6" fillId="0" borderId="11" xfId="51" applyFont="1" applyBorder="1" applyAlignment="1" applyProtection="1">
      <alignment horizontal="left" vertical="center"/>
      <protection/>
    </xf>
    <xf numFmtId="0" fontId="6" fillId="0" borderId="34" xfId="51" applyFont="1" applyBorder="1" applyAlignment="1" applyProtection="1">
      <alignment horizontal="left" vertical="center"/>
      <protection/>
    </xf>
    <xf numFmtId="0" fontId="6" fillId="0" borderId="99" xfId="51" applyFont="1" applyBorder="1" applyAlignment="1" applyProtection="1">
      <alignment horizontal="center" vertical="center"/>
      <protection/>
    </xf>
    <xf numFmtId="0" fontId="6" fillId="0" borderId="44" xfId="51" applyFont="1" applyBorder="1" applyAlignment="1" applyProtection="1">
      <alignment horizontal="center" vertical="center"/>
      <protection/>
    </xf>
    <xf numFmtId="0" fontId="6" fillId="0" borderId="100" xfId="51" applyFont="1" applyBorder="1" applyAlignment="1" applyProtection="1">
      <alignment horizontal="center" vertical="center"/>
      <protection/>
    </xf>
    <xf numFmtId="0" fontId="6" fillId="0" borderId="143" xfId="51" applyFont="1" applyBorder="1" applyAlignment="1" applyProtection="1">
      <alignment horizontal="center" vertical="center"/>
      <protection/>
    </xf>
    <xf numFmtId="0" fontId="9" fillId="0" borderId="0" xfId="51" applyFont="1" applyFill="1" applyBorder="1" applyAlignment="1" applyProtection="1">
      <alignment wrapText="1"/>
      <protection/>
    </xf>
    <xf numFmtId="0" fontId="0" fillId="0" borderId="0" xfId="0" applyAlignment="1">
      <alignment/>
    </xf>
  </cellXfs>
  <cellStyles count="5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al_tab 1_13(1)" xfId="47"/>
    <cellStyle name="Normální 11" xfId="48"/>
    <cellStyle name="Normální 12" xfId="49"/>
    <cellStyle name="Normální 13" xfId="50"/>
    <cellStyle name="normální 2" xfId="51"/>
    <cellStyle name="normální 3" xfId="52"/>
    <cellStyle name="Normální 4" xfId="53"/>
    <cellStyle name="normální_Konečná verze NOVYKAZY" xfId="54"/>
    <cellStyle name="normální_tabulka do výroční zprávy rozboru hospodaření" xfId="55"/>
    <cellStyle name="Followed Hyperlink" xfId="56"/>
    <cellStyle name="Poznámka" xfId="57"/>
    <cellStyle name="Percent" xfId="58"/>
    <cellStyle name="Procenta 2" xfId="59"/>
    <cellStyle name="Propojená buňka" xfId="60"/>
    <cellStyle name="Správně" xfId="61"/>
    <cellStyle name="Text upozornění" xfId="62"/>
    <cellStyle name="Vstup" xfId="63"/>
    <cellStyle name="Výpočet" xfId="64"/>
    <cellStyle name="Výstup" xfId="65"/>
    <cellStyle name="Vysvětlující text" xfId="66"/>
    <cellStyle name="Zvýraznění 1" xfId="67"/>
    <cellStyle name="Zvýraznění 2" xfId="68"/>
    <cellStyle name="Zvýraznění 3" xfId="69"/>
    <cellStyle name="Zvýraznění 4" xfId="70"/>
    <cellStyle name="Zvýraznění 5" xfId="71"/>
    <cellStyle name="Zvýraznění 6" xfId="72"/>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2114550</xdr:colOff>
      <xdr:row>40</xdr:row>
      <xdr:rowOff>180975</xdr:rowOff>
    </xdr:from>
    <xdr:ext cx="4010025" cy="285750"/>
    <xdr:sp fLocksText="0">
      <xdr:nvSpPr>
        <xdr:cNvPr id="1" name="TextovéPole 1"/>
        <xdr:cNvSpPr txBox="1">
          <a:spLocks noChangeArrowheads="1"/>
        </xdr:cNvSpPr>
      </xdr:nvSpPr>
      <xdr:spPr>
        <a:xfrm rot="10597951">
          <a:off x="2943225" y="7496175"/>
          <a:ext cx="40100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180975</xdr:rowOff>
    </xdr:from>
    <xdr:ext cx="4010025" cy="285750"/>
    <xdr:sp fLocksText="0">
      <xdr:nvSpPr>
        <xdr:cNvPr id="2" name="TextovéPole 1"/>
        <xdr:cNvSpPr txBox="1">
          <a:spLocks noChangeArrowheads="1"/>
        </xdr:cNvSpPr>
      </xdr:nvSpPr>
      <xdr:spPr>
        <a:xfrm rot="10597951">
          <a:off x="2943225" y="7496175"/>
          <a:ext cx="40100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180975</xdr:rowOff>
    </xdr:from>
    <xdr:ext cx="4010025" cy="285750"/>
    <xdr:sp fLocksText="0">
      <xdr:nvSpPr>
        <xdr:cNvPr id="3" name="TextovéPole 1"/>
        <xdr:cNvSpPr txBox="1">
          <a:spLocks noChangeArrowheads="1"/>
        </xdr:cNvSpPr>
      </xdr:nvSpPr>
      <xdr:spPr>
        <a:xfrm rot="10597951">
          <a:off x="2943225" y="7848600"/>
          <a:ext cx="40100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180975</xdr:rowOff>
    </xdr:from>
    <xdr:ext cx="4010025" cy="285750"/>
    <xdr:sp fLocksText="0">
      <xdr:nvSpPr>
        <xdr:cNvPr id="4" name="TextovéPole 1"/>
        <xdr:cNvSpPr txBox="1">
          <a:spLocks noChangeArrowheads="1"/>
        </xdr:cNvSpPr>
      </xdr:nvSpPr>
      <xdr:spPr>
        <a:xfrm rot="10597951">
          <a:off x="2943225" y="7848600"/>
          <a:ext cx="40100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180975</xdr:rowOff>
    </xdr:from>
    <xdr:ext cx="4010025" cy="285750"/>
    <xdr:sp fLocksText="0">
      <xdr:nvSpPr>
        <xdr:cNvPr id="5" name="TextovéPole 1"/>
        <xdr:cNvSpPr txBox="1">
          <a:spLocks noChangeArrowheads="1"/>
        </xdr:cNvSpPr>
      </xdr:nvSpPr>
      <xdr:spPr>
        <a:xfrm rot="10597951">
          <a:off x="2943225" y="7496175"/>
          <a:ext cx="40100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180975</xdr:rowOff>
    </xdr:from>
    <xdr:ext cx="4010025" cy="285750"/>
    <xdr:sp fLocksText="0">
      <xdr:nvSpPr>
        <xdr:cNvPr id="6" name="TextovéPole 1"/>
        <xdr:cNvSpPr txBox="1">
          <a:spLocks noChangeArrowheads="1"/>
        </xdr:cNvSpPr>
      </xdr:nvSpPr>
      <xdr:spPr>
        <a:xfrm rot="10597951">
          <a:off x="2943225" y="7496175"/>
          <a:ext cx="40100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180975</xdr:rowOff>
    </xdr:from>
    <xdr:ext cx="4010025" cy="285750"/>
    <xdr:sp fLocksText="0">
      <xdr:nvSpPr>
        <xdr:cNvPr id="7" name="TextovéPole 1"/>
        <xdr:cNvSpPr txBox="1">
          <a:spLocks noChangeArrowheads="1"/>
        </xdr:cNvSpPr>
      </xdr:nvSpPr>
      <xdr:spPr>
        <a:xfrm rot="10597951">
          <a:off x="2943225" y="7848600"/>
          <a:ext cx="40100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180975</xdr:rowOff>
    </xdr:from>
    <xdr:ext cx="4010025" cy="285750"/>
    <xdr:sp fLocksText="0">
      <xdr:nvSpPr>
        <xdr:cNvPr id="8" name="TextovéPole 1"/>
        <xdr:cNvSpPr txBox="1">
          <a:spLocks noChangeArrowheads="1"/>
        </xdr:cNvSpPr>
      </xdr:nvSpPr>
      <xdr:spPr>
        <a:xfrm rot="10597951">
          <a:off x="2943225" y="7848600"/>
          <a:ext cx="40100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180975</xdr:rowOff>
    </xdr:from>
    <xdr:ext cx="4010025" cy="285750"/>
    <xdr:sp fLocksText="0">
      <xdr:nvSpPr>
        <xdr:cNvPr id="9" name="TextovéPole 1"/>
        <xdr:cNvSpPr txBox="1">
          <a:spLocks noChangeArrowheads="1"/>
        </xdr:cNvSpPr>
      </xdr:nvSpPr>
      <xdr:spPr>
        <a:xfrm rot="10597951">
          <a:off x="2943225" y="7496175"/>
          <a:ext cx="40100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180975</xdr:rowOff>
    </xdr:from>
    <xdr:ext cx="4010025" cy="285750"/>
    <xdr:sp fLocksText="0">
      <xdr:nvSpPr>
        <xdr:cNvPr id="10" name="TextovéPole 1"/>
        <xdr:cNvSpPr txBox="1">
          <a:spLocks noChangeArrowheads="1"/>
        </xdr:cNvSpPr>
      </xdr:nvSpPr>
      <xdr:spPr>
        <a:xfrm rot="10597951">
          <a:off x="2943225" y="7496175"/>
          <a:ext cx="40100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180975</xdr:rowOff>
    </xdr:from>
    <xdr:ext cx="4010025" cy="285750"/>
    <xdr:sp fLocksText="0">
      <xdr:nvSpPr>
        <xdr:cNvPr id="11" name="TextovéPole 1"/>
        <xdr:cNvSpPr txBox="1">
          <a:spLocks noChangeArrowheads="1"/>
        </xdr:cNvSpPr>
      </xdr:nvSpPr>
      <xdr:spPr>
        <a:xfrm rot="10597951">
          <a:off x="2943225" y="7848600"/>
          <a:ext cx="40100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180975</xdr:rowOff>
    </xdr:from>
    <xdr:ext cx="4010025" cy="285750"/>
    <xdr:sp fLocksText="0">
      <xdr:nvSpPr>
        <xdr:cNvPr id="12" name="TextovéPole 1"/>
        <xdr:cNvSpPr txBox="1">
          <a:spLocks noChangeArrowheads="1"/>
        </xdr:cNvSpPr>
      </xdr:nvSpPr>
      <xdr:spPr>
        <a:xfrm rot="10597951">
          <a:off x="2943225" y="7848600"/>
          <a:ext cx="40100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180975</xdr:rowOff>
    </xdr:from>
    <xdr:ext cx="4010025" cy="285750"/>
    <xdr:sp fLocksText="0">
      <xdr:nvSpPr>
        <xdr:cNvPr id="13" name="TextovéPole 1"/>
        <xdr:cNvSpPr txBox="1">
          <a:spLocks noChangeArrowheads="1"/>
        </xdr:cNvSpPr>
      </xdr:nvSpPr>
      <xdr:spPr>
        <a:xfrm rot="10597951">
          <a:off x="2943225" y="7496175"/>
          <a:ext cx="40100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180975</xdr:rowOff>
    </xdr:from>
    <xdr:ext cx="4010025" cy="285750"/>
    <xdr:sp fLocksText="0">
      <xdr:nvSpPr>
        <xdr:cNvPr id="14" name="TextovéPole 1"/>
        <xdr:cNvSpPr txBox="1">
          <a:spLocks noChangeArrowheads="1"/>
        </xdr:cNvSpPr>
      </xdr:nvSpPr>
      <xdr:spPr>
        <a:xfrm rot="10597951">
          <a:off x="2943225" y="7496175"/>
          <a:ext cx="40100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180975</xdr:rowOff>
    </xdr:from>
    <xdr:ext cx="4010025" cy="285750"/>
    <xdr:sp fLocksText="0">
      <xdr:nvSpPr>
        <xdr:cNvPr id="15" name="TextovéPole 1"/>
        <xdr:cNvSpPr txBox="1">
          <a:spLocks noChangeArrowheads="1"/>
        </xdr:cNvSpPr>
      </xdr:nvSpPr>
      <xdr:spPr>
        <a:xfrm rot="10597951">
          <a:off x="2943225" y="7848600"/>
          <a:ext cx="40100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180975</xdr:rowOff>
    </xdr:from>
    <xdr:ext cx="4010025" cy="285750"/>
    <xdr:sp fLocksText="0">
      <xdr:nvSpPr>
        <xdr:cNvPr id="16" name="TextovéPole 1"/>
        <xdr:cNvSpPr txBox="1">
          <a:spLocks noChangeArrowheads="1"/>
        </xdr:cNvSpPr>
      </xdr:nvSpPr>
      <xdr:spPr>
        <a:xfrm rot="10597951">
          <a:off x="2943225" y="7496175"/>
          <a:ext cx="40100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180975</xdr:rowOff>
    </xdr:from>
    <xdr:ext cx="4010025" cy="285750"/>
    <xdr:sp fLocksText="0">
      <xdr:nvSpPr>
        <xdr:cNvPr id="17" name="TextovéPole 1"/>
        <xdr:cNvSpPr txBox="1">
          <a:spLocks noChangeArrowheads="1"/>
        </xdr:cNvSpPr>
      </xdr:nvSpPr>
      <xdr:spPr>
        <a:xfrm rot="10597951">
          <a:off x="2943225" y="7496175"/>
          <a:ext cx="40100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133350</xdr:rowOff>
    </xdr:from>
    <xdr:to>
      <xdr:col>0</xdr:col>
      <xdr:colOff>0</xdr:colOff>
      <xdr:row>20</xdr:row>
      <xdr:rowOff>0</xdr:rowOff>
    </xdr:to>
    <xdr:sp>
      <xdr:nvSpPr>
        <xdr:cNvPr id="1" name="Line 1"/>
        <xdr:cNvSpPr>
          <a:spLocks/>
        </xdr:cNvSpPr>
      </xdr:nvSpPr>
      <xdr:spPr>
        <a:xfrm>
          <a:off x="0" y="542925"/>
          <a:ext cx="0" cy="2867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85725</xdr:rowOff>
    </xdr:from>
    <xdr:to>
      <xdr:col>0</xdr:col>
      <xdr:colOff>0</xdr:colOff>
      <xdr:row>20</xdr:row>
      <xdr:rowOff>0</xdr:rowOff>
    </xdr:to>
    <xdr:sp>
      <xdr:nvSpPr>
        <xdr:cNvPr id="2" name="Line 2"/>
        <xdr:cNvSpPr>
          <a:spLocks/>
        </xdr:cNvSpPr>
      </xdr:nvSpPr>
      <xdr:spPr>
        <a:xfrm flipV="1">
          <a:off x="0" y="495300"/>
          <a:ext cx="0" cy="2914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sheetPr>
  <dimension ref="A1:G143"/>
  <sheetViews>
    <sheetView tabSelected="1" zoomScalePageLayoutView="0" workbookViewId="0" topLeftCell="A1">
      <pane ySplit="5" topLeftCell="A44" activePane="bottomLeft" state="frozen"/>
      <selection pane="topLeft" activeCell="E155" sqref="E155"/>
      <selection pane="bottomLeft" activeCell="A69" sqref="A69"/>
    </sheetView>
  </sheetViews>
  <sheetFormatPr defaultColWidth="9.140625" defaultRowHeight="12.75" customHeight="1"/>
  <cols>
    <col min="1" max="1" width="76.28125" style="22" customWidth="1"/>
    <col min="2" max="2" width="13.00390625" style="23" customWidth="1"/>
    <col min="3" max="3" width="7.421875" style="23" customWidth="1"/>
    <col min="4" max="4" width="10.57421875" style="79" customWidth="1"/>
    <col min="5" max="5" width="12.57421875" style="79" customWidth="1"/>
    <col min="6" max="16384" width="9.140625" style="22" customWidth="1"/>
  </cols>
  <sheetData>
    <row r="1" spans="1:7" ht="21">
      <c r="A1" s="1185" t="s">
        <v>804</v>
      </c>
      <c r="B1" s="1185"/>
      <c r="C1" s="1185"/>
      <c r="D1" s="1185"/>
      <c r="E1" s="1185"/>
      <c r="F1" s="955"/>
      <c r="G1" s="955"/>
    </row>
    <row r="2" spans="1:6" ht="7.5" customHeight="1" thickBot="1">
      <c r="A2" s="1186"/>
      <c r="B2" s="1186"/>
      <c r="C2" s="1186"/>
      <c r="D2" s="1186"/>
      <c r="E2" s="1186"/>
      <c r="F2" s="385"/>
    </row>
    <row r="3" spans="1:6" ht="27.75" customHeight="1" thickBot="1">
      <c r="A3" s="1187" t="s">
        <v>664</v>
      </c>
      <c r="B3" s="1188"/>
      <c r="C3" s="1188"/>
      <c r="D3" s="1188"/>
      <c r="E3" s="1189"/>
      <c r="F3" s="386"/>
    </row>
    <row r="4" spans="1:6" ht="12.75" customHeight="1" thickBot="1">
      <c r="A4" s="1190" t="s">
        <v>616</v>
      </c>
      <c r="B4" s="1191"/>
      <c r="C4" s="1191"/>
      <c r="D4" s="1191"/>
      <c r="E4" s="1192"/>
      <c r="F4" s="385"/>
    </row>
    <row r="5" spans="1:6" ht="22.5" customHeight="1" thickBot="1">
      <c r="A5" s="387" t="s">
        <v>617</v>
      </c>
      <c r="B5" s="388" t="s">
        <v>810</v>
      </c>
      <c r="C5" s="389" t="s">
        <v>811</v>
      </c>
      <c r="D5" s="390" t="s">
        <v>712</v>
      </c>
      <c r="E5" s="391" t="s">
        <v>713</v>
      </c>
      <c r="F5" s="385"/>
    </row>
    <row r="6" spans="1:6" ht="12.75" customHeight="1">
      <c r="A6" s="392" t="s">
        <v>136</v>
      </c>
      <c r="B6" s="1193"/>
      <c r="C6" s="1194"/>
      <c r="D6" s="393" t="s">
        <v>600</v>
      </c>
      <c r="E6" s="394" t="s">
        <v>601</v>
      </c>
      <c r="F6" s="385"/>
    </row>
    <row r="7" spans="1:6" ht="12.75" customHeight="1">
      <c r="A7" s="395" t="s">
        <v>137</v>
      </c>
      <c r="B7" s="936" t="s">
        <v>1110</v>
      </c>
      <c r="C7" s="397" t="s">
        <v>138</v>
      </c>
      <c r="D7" s="398">
        <f>D8+D16+D27+D34</f>
        <v>11323291.118310004</v>
      </c>
      <c r="E7" s="399">
        <f>E8+E16+E27+E34</f>
        <v>11144977.84962</v>
      </c>
      <c r="F7" s="385"/>
    </row>
    <row r="8" spans="1:6" ht="12.75" customHeight="1">
      <c r="A8" s="395" t="s">
        <v>139</v>
      </c>
      <c r="B8" s="396" t="s">
        <v>140</v>
      </c>
      <c r="C8" s="397" t="s">
        <v>141</v>
      </c>
      <c r="D8" s="400">
        <f>SUM(D9:D15)</f>
        <v>300790.6929600001</v>
      </c>
      <c r="E8" s="401">
        <f>SUM(E9:E15)</f>
        <v>312786.14467000007</v>
      </c>
      <c r="F8" s="385"/>
    </row>
    <row r="9" spans="1:6" ht="12.75" customHeight="1">
      <c r="A9" s="395" t="s">
        <v>142</v>
      </c>
      <c r="B9" s="396" t="s">
        <v>143</v>
      </c>
      <c r="C9" s="397" t="s">
        <v>144</v>
      </c>
      <c r="D9" s="424">
        <v>0</v>
      </c>
      <c r="E9" s="425">
        <v>0</v>
      </c>
      <c r="F9" s="385"/>
    </row>
    <row r="10" spans="1:6" ht="12.75" customHeight="1">
      <c r="A10" s="395" t="s">
        <v>145</v>
      </c>
      <c r="B10" s="396" t="s">
        <v>146</v>
      </c>
      <c r="C10" s="397" t="s">
        <v>147</v>
      </c>
      <c r="D10" s="424">
        <v>288892.26598</v>
      </c>
      <c r="E10" s="425">
        <v>300245.37108</v>
      </c>
      <c r="F10" s="385"/>
    </row>
    <row r="11" spans="1:6" ht="12.75" customHeight="1">
      <c r="A11" s="395" t="s">
        <v>148</v>
      </c>
      <c r="B11" s="396" t="s">
        <v>149</v>
      </c>
      <c r="C11" s="397" t="s">
        <v>150</v>
      </c>
      <c r="D11" s="424">
        <v>0</v>
      </c>
      <c r="E11" s="425">
        <v>0</v>
      </c>
      <c r="F11" s="385"/>
    </row>
    <row r="12" spans="1:6" ht="12.75" customHeight="1">
      <c r="A12" s="395" t="s">
        <v>151</v>
      </c>
      <c r="B12" s="396" t="s">
        <v>152</v>
      </c>
      <c r="C12" s="397" t="s">
        <v>153</v>
      </c>
      <c r="D12" s="424">
        <v>9660.194230000001</v>
      </c>
      <c r="E12" s="425">
        <v>8564.3178</v>
      </c>
      <c r="F12" s="385"/>
    </row>
    <row r="13" spans="1:6" ht="12.75" customHeight="1">
      <c r="A13" s="395" t="s">
        <v>154</v>
      </c>
      <c r="B13" s="396" t="s">
        <v>155</v>
      </c>
      <c r="C13" s="397" t="s">
        <v>156</v>
      </c>
      <c r="D13" s="424">
        <v>1881.336</v>
      </c>
      <c r="E13" s="425">
        <v>2519.406</v>
      </c>
      <c r="F13" s="385"/>
    </row>
    <row r="14" spans="1:6" ht="12.75" customHeight="1">
      <c r="A14" s="395" t="s">
        <v>157</v>
      </c>
      <c r="B14" s="396" t="s">
        <v>158</v>
      </c>
      <c r="C14" s="397" t="s">
        <v>159</v>
      </c>
      <c r="D14" s="424">
        <v>356.89675</v>
      </c>
      <c r="E14" s="425">
        <v>1457.04979</v>
      </c>
      <c r="F14" s="385"/>
    </row>
    <row r="15" spans="1:6" ht="12.75" customHeight="1">
      <c r="A15" s="395" t="s">
        <v>160</v>
      </c>
      <c r="B15" s="396" t="s">
        <v>161</v>
      </c>
      <c r="C15" s="397" t="s">
        <v>162</v>
      </c>
      <c r="D15" s="424">
        <v>0</v>
      </c>
      <c r="E15" s="425">
        <v>0</v>
      </c>
      <c r="F15" s="385"/>
    </row>
    <row r="16" spans="1:6" ht="12.75" customHeight="1">
      <c r="A16" s="402" t="s">
        <v>163</v>
      </c>
      <c r="B16" s="396" t="s">
        <v>164</v>
      </c>
      <c r="C16" s="397" t="s">
        <v>165</v>
      </c>
      <c r="D16" s="400">
        <f>SUM(D17:D26)</f>
        <v>19347644.591280002</v>
      </c>
      <c r="E16" s="401">
        <f>SUM(E17:E26)</f>
        <v>19747905.56831</v>
      </c>
      <c r="F16" s="385"/>
    </row>
    <row r="17" spans="1:6" ht="12.75" customHeight="1">
      <c r="A17" s="395" t="s">
        <v>166</v>
      </c>
      <c r="B17" s="396" t="s">
        <v>167</v>
      </c>
      <c r="C17" s="397" t="s">
        <v>168</v>
      </c>
      <c r="D17" s="424">
        <v>1276485.4742100001</v>
      </c>
      <c r="E17" s="425">
        <v>1280971.59366</v>
      </c>
      <c r="F17" s="385"/>
    </row>
    <row r="18" spans="1:6" ht="12.75" customHeight="1">
      <c r="A18" s="395" t="s">
        <v>169</v>
      </c>
      <c r="B18" s="396" t="s">
        <v>170</v>
      </c>
      <c r="C18" s="397" t="s">
        <v>171</v>
      </c>
      <c r="D18" s="424">
        <v>12814.38714</v>
      </c>
      <c r="E18" s="425">
        <v>13024.79414</v>
      </c>
      <c r="F18" s="385"/>
    </row>
    <row r="19" spans="1:6" ht="12.75" customHeight="1">
      <c r="A19" s="395" t="s">
        <v>172</v>
      </c>
      <c r="B19" s="396" t="s">
        <v>173</v>
      </c>
      <c r="C19" s="397" t="s">
        <v>174</v>
      </c>
      <c r="D19" s="424">
        <v>10902004.48068</v>
      </c>
      <c r="E19" s="425">
        <v>11247878.09088</v>
      </c>
      <c r="F19" s="385"/>
    </row>
    <row r="20" spans="1:6" ht="12.75" customHeight="1">
      <c r="A20" s="935" t="s">
        <v>1088</v>
      </c>
      <c r="B20" s="396" t="s">
        <v>175</v>
      </c>
      <c r="C20" s="397" t="s">
        <v>176</v>
      </c>
      <c r="D20" s="424">
        <v>6671423.4518</v>
      </c>
      <c r="E20" s="425">
        <v>6683866.846720001</v>
      </c>
      <c r="F20" s="385"/>
    </row>
    <row r="21" spans="1:6" ht="12.75" customHeight="1">
      <c r="A21" s="395" t="s">
        <v>177</v>
      </c>
      <c r="B21" s="396" t="s">
        <v>178</v>
      </c>
      <c r="C21" s="397" t="s">
        <v>179</v>
      </c>
      <c r="D21" s="424">
        <v>0</v>
      </c>
      <c r="E21" s="425">
        <v>0</v>
      </c>
      <c r="F21" s="385"/>
    </row>
    <row r="22" spans="1:6" ht="12.75" customHeight="1">
      <c r="A22" s="935" t="s">
        <v>1089</v>
      </c>
      <c r="B22" s="396" t="s">
        <v>180</v>
      </c>
      <c r="C22" s="397" t="s">
        <v>181</v>
      </c>
      <c r="D22" s="424">
        <v>0</v>
      </c>
      <c r="E22" s="425">
        <v>0</v>
      </c>
      <c r="F22" s="385"/>
    </row>
    <row r="23" spans="1:6" ht="12.75" customHeight="1">
      <c r="A23" s="395" t="s">
        <v>182</v>
      </c>
      <c r="B23" s="396" t="s">
        <v>183</v>
      </c>
      <c r="C23" s="397" t="s">
        <v>184</v>
      </c>
      <c r="D23" s="424">
        <v>309837.85578</v>
      </c>
      <c r="E23" s="425">
        <v>287845.06068</v>
      </c>
      <c r="F23" s="385"/>
    </row>
    <row r="24" spans="1:6" ht="12.75" customHeight="1">
      <c r="A24" s="395" t="s">
        <v>193</v>
      </c>
      <c r="B24" s="396" t="s">
        <v>194</v>
      </c>
      <c r="C24" s="397" t="s">
        <v>195</v>
      </c>
      <c r="D24" s="424">
        <v>4493.2418</v>
      </c>
      <c r="E24" s="425">
        <v>4490.63796</v>
      </c>
      <c r="F24" s="385"/>
    </row>
    <row r="25" spans="1:6" ht="12.75" customHeight="1">
      <c r="A25" s="395" t="s">
        <v>196</v>
      </c>
      <c r="B25" s="396" t="s">
        <v>197</v>
      </c>
      <c r="C25" s="397" t="s">
        <v>198</v>
      </c>
      <c r="D25" s="424">
        <v>170465.72837</v>
      </c>
      <c r="E25" s="425">
        <v>229183.8899</v>
      </c>
      <c r="F25" s="385"/>
    </row>
    <row r="26" spans="1:6" ht="12.75" customHeight="1">
      <c r="A26" s="395" t="s">
        <v>199</v>
      </c>
      <c r="B26" s="396" t="s">
        <v>200</v>
      </c>
      <c r="C26" s="397" t="s">
        <v>201</v>
      </c>
      <c r="D26" s="424">
        <v>119.9715</v>
      </c>
      <c r="E26" s="425">
        <v>644.65437</v>
      </c>
      <c r="F26" s="385"/>
    </row>
    <row r="27" spans="1:6" ht="12.75" customHeight="1">
      <c r="A27" s="402" t="s">
        <v>202</v>
      </c>
      <c r="B27" s="936" t="s">
        <v>1092</v>
      </c>
      <c r="C27" s="397" t="s">
        <v>203</v>
      </c>
      <c r="D27" s="400">
        <f>SUM(D28:D33)</f>
        <v>40</v>
      </c>
      <c r="E27" s="401">
        <f>SUM(E28:E33)</f>
        <v>40</v>
      </c>
      <c r="F27" s="385"/>
    </row>
    <row r="28" spans="1:6" ht="12.75" customHeight="1">
      <c r="A28" s="935" t="s">
        <v>1090</v>
      </c>
      <c r="B28" s="396" t="s">
        <v>204</v>
      </c>
      <c r="C28" s="397" t="s">
        <v>205</v>
      </c>
      <c r="D28" s="424">
        <v>0</v>
      </c>
      <c r="E28" s="425">
        <v>0</v>
      </c>
      <c r="F28" s="385"/>
    </row>
    <row r="29" spans="1:6" ht="12.75" customHeight="1">
      <c r="A29" s="935" t="s">
        <v>1091</v>
      </c>
      <c r="B29" s="396" t="s">
        <v>206</v>
      </c>
      <c r="C29" s="397" t="s">
        <v>207</v>
      </c>
      <c r="D29" s="424">
        <v>40</v>
      </c>
      <c r="E29" s="425">
        <v>40</v>
      </c>
      <c r="F29" s="385"/>
    </row>
    <row r="30" spans="1:6" ht="12.75" customHeight="1">
      <c r="A30" s="395" t="s">
        <v>208</v>
      </c>
      <c r="B30" s="396" t="s">
        <v>209</v>
      </c>
      <c r="C30" s="397" t="s">
        <v>210</v>
      </c>
      <c r="D30" s="424">
        <v>0</v>
      </c>
      <c r="E30" s="425">
        <v>0</v>
      </c>
      <c r="F30" s="385"/>
    </row>
    <row r="31" spans="1:6" ht="12.75" customHeight="1">
      <c r="A31" s="395" t="s">
        <v>211</v>
      </c>
      <c r="B31" s="396" t="s">
        <v>212</v>
      </c>
      <c r="C31" s="397" t="s">
        <v>213</v>
      </c>
      <c r="D31" s="424">
        <v>0</v>
      </c>
      <c r="E31" s="425">
        <v>0</v>
      </c>
      <c r="F31" s="385"/>
    </row>
    <row r="32" spans="1:6" ht="12.75" customHeight="1">
      <c r="A32" s="395" t="s">
        <v>214</v>
      </c>
      <c r="B32" s="396" t="s">
        <v>215</v>
      </c>
      <c r="C32" s="397" t="s">
        <v>216</v>
      </c>
      <c r="D32" s="424">
        <v>0</v>
      </c>
      <c r="E32" s="425">
        <v>0</v>
      </c>
      <c r="F32" s="385"/>
    </row>
    <row r="33" spans="1:6" ht="12.75" customHeight="1">
      <c r="A33" s="395" t="s">
        <v>217</v>
      </c>
      <c r="B33" s="936" t="s">
        <v>1127</v>
      </c>
      <c r="C33" s="397" t="s">
        <v>218</v>
      </c>
      <c r="D33" s="424">
        <v>0</v>
      </c>
      <c r="E33" s="425">
        <v>0</v>
      </c>
      <c r="F33" s="385"/>
    </row>
    <row r="34" spans="1:6" ht="12.75" customHeight="1">
      <c r="A34" s="402" t="s">
        <v>220</v>
      </c>
      <c r="B34" s="936" t="s">
        <v>1102</v>
      </c>
      <c r="C34" s="397" t="s">
        <v>219</v>
      </c>
      <c r="D34" s="400">
        <f>SUM(D35:D45)</f>
        <v>-8325184.16593</v>
      </c>
      <c r="E34" s="401">
        <f>SUM(E35:E45)</f>
        <v>-8915753.863359999</v>
      </c>
      <c r="F34" s="385"/>
    </row>
    <row r="35" spans="1:6" ht="12.75" customHeight="1">
      <c r="A35" s="395" t="s">
        <v>222</v>
      </c>
      <c r="B35" s="396" t="s">
        <v>223</v>
      </c>
      <c r="C35" s="397" t="s">
        <v>221</v>
      </c>
      <c r="D35" s="424">
        <v>0</v>
      </c>
      <c r="E35" s="425">
        <v>0</v>
      </c>
      <c r="F35" s="385"/>
    </row>
    <row r="36" spans="1:6" ht="12.75" customHeight="1">
      <c r="A36" s="395" t="s">
        <v>225</v>
      </c>
      <c r="B36" s="396" t="s">
        <v>226</v>
      </c>
      <c r="C36" s="397" t="s">
        <v>224</v>
      </c>
      <c r="D36" s="424">
        <v>-230979.2605</v>
      </c>
      <c r="E36" s="425">
        <v>-235797.86851</v>
      </c>
      <c r="F36" s="385"/>
    </row>
    <row r="37" spans="1:6" ht="12.75" customHeight="1">
      <c r="A37" s="395" t="s">
        <v>228</v>
      </c>
      <c r="B37" s="396" t="s">
        <v>229</v>
      </c>
      <c r="C37" s="397" t="s">
        <v>227</v>
      </c>
      <c r="D37" s="424">
        <v>0</v>
      </c>
      <c r="E37" s="425">
        <v>0</v>
      </c>
      <c r="F37" s="385"/>
    </row>
    <row r="38" spans="1:6" ht="12.75" customHeight="1">
      <c r="A38" s="395" t="s">
        <v>231</v>
      </c>
      <c r="B38" s="396" t="s">
        <v>232</v>
      </c>
      <c r="C38" s="397" t="s">
        <v>230</v>
      </c>
      <c r="D38" s="424">
        <v>-9660.194230000001</v>
      </c>
      <c r="E38" s="425">
        <v>-8564.3178</v>
      </c>
      <c r="F38" s="385"/>
    </row>
    <row r="39" spans="1:6" ht="12.75" customHeight="1">
      <c r="A39" s="395" t="s">
        <v>234</v>
      </c>
      <c r="B39" s="396" t="s">
        <v>235</v>
      </c>
      <c r="C39" s="397" t="s">
        <v>233</v>
      </c>
      <c r="D39" s="424">
        <v>-1870.006</v>
      </c>
      <c r="E39" s="425">
        <v>-1890.2</v>
      </c>
      <c r="F39" s="385"/>
    </row>
    <row r="40" spans="1:6" ht="12.75" customHeight="1">
      <c r="A40" s="395" t="s">
        <v>237</v>
      </c>
      <c r="B40" s="396" t="s">
        <v>238</v>
      </c>
      <c r="C40" s="397" t="s">
        <v>236</v>
      </c>
      <c r="D40" s="424">
        <v>-3424861.30754</v>
      </c>
      <c r="E40" s="425">
        <v>-3681918.26429</v>
      </c>
      <c r="F40" s="385"/>
    </row>
    <row r="41" spans="1:6" ht="12.75" customHeight="1">
      <c r="A41" s="395" t="s">
        <v>240</v>
      </c>
      <c r="B41" s="396" t="s">
        <v>241</v>
      </c>
      <c r="C41" s="397" t="s">
        <v>239</v>
      </c>
      <c r="D41" s="424">
        <v>-4343590.77608</v>
      </c>
      <c r="E41" s="425">
        <v>-4695349.21012</v>
      </c>
      <c r="F41" s="385"/>
    </row>
    <row r="42" spans="1:6" ht="12.75" customHeight="1">
      <c r="A42" s="395" t="s">
        <v>243</v>
      </c>
      <c r="B42" s="396" t="s">
        <v>244</v>
      </c>
      <c r="C42" s="397" t="s">
        <v>242</v>
      </c>
      <c r="D42" s="424">
        <v>0</v>
      </c>
      <c r="E42" s="425">
        <v>0</v>
      </c>
      <c r="F42" s="385"/>
    </row>
    <row r="43" spans="1:6" ht="12.75" customHeight="1">
      <c r="A43" s="395" t="s">
        <v>246</v>
      </c>
      <c r="B43" s="396" t="s">
        <v>247</v>
      </c>
      <c r="C43" s="397" t="s">
        <v>245</v>
      </c>
      <c r="D43" s="424">
        <v>0</v>
      </c>
      <c r="E43" s="425">
        <v>0</v>
      </c>
      <c r="F43" s="385"/>
    </row>
    <row r="44" spans="1:6" ht="12.75" customHeight="1">
      <c r="A44" s="395" t="s">
        <v>696</v>
      </c>
      <c r="B44" s="396" t="s">
        <v>249</v>
      </c>
      <c r="C44" s="397" t="s">
        <v>248</v>
      </c>
      <c r="D44" s="424">
        <v>-309837.85578</v>
      </c>
      <c r="E44" s="425">
        <v>-287845.06068</v>
      </c>
      <c r="F44" s="385"/>
    </row>
    <row r="45" spans="1:6" ht="13.5" thickBot="1">
      <c r="A45" s="403" t="s">
        <v>697</v>
      </c>
      <c r="B45" s="404" t="s">
        <v>251</v>
      </c>
      <c r="C45" s="397" t="s">
        <v>250</v>
      </c>
      <c r="D45" s="426">
        <v>-4384.7658</v>
      </c>
      <c r="E45" s="427">
        <v>-4388.94196</v>
      </c>
      <c r="F45" s="385"/>
    </row>
    <row r="46" spans="1:6" ht="12.75" customHeight="1">
      <c r="A46" s="405" t="s">
        <v>253</v>
      </c>
      <c r="B46" s="941" t="s">
        <v>1104</v>
      </c>
      <c r="C46" s="939" t="s">
        <v>252</v>
      </c>
      <c r="D46" s="406">
        <f>D47+D57+D77+D85</f>
        <v>3987174.69302</v>
      </c>
      <c r="E46" s="407">
        <f>E47+E57+E77+E85</f>
        <v>4478582.69264</v>
      </c>
      <c r="F46" s="385"/>
    </row>
    <row r="47" spans="1:6" ht="12.75" customHeight="1">
      <c r="A47" s="402" t="s">
        <v>255</v>
      </c>
      <c r="B47" s="936" t="s">
        <v>1109</v>
      </c>
      <c r="C47" s="940" t="s">
        <v>254</v>
      </c>
      <c r="D47" s="400">
        <f>SUM(D48:D56)</f>
        <v>78546.72351</v>
      </c>
      <c r="E47" s="401">
        <f>SUM(E48:E56)</f>
        <v>84880.10191</v>
      </c>
      <c r="F47" s="385"/>
    </row>
    <row r="48" spans="1:6" ht="12.75" customHeight="1">
      <c r="A48" s="395" t="s">
        <v>257</v>
      </c>
      <c r="B48" s="396" t="s">
        <v>258</v>
      </c>
      <c r="C48" s="940" t="s">
        <v>256</v>
      </c>
      <c r="D48" s="424">
        <v>13314.584710000001</v>
      </c>
      <c r="E48" s="425">
        <v>13161.0865</v>
      </c>
      <c r="F48" s="385"/>
    </row>
    <row r="49" spans="1:6" ht="12.75" customHeight="1">
      <c r="A49" s="395" t="s">
        <v>260</v>
      </c>
      <c r="B49" s="936" t="s">
        <v>1126</v>
      </c>
      <c r="C49" s="940" t="s">
        <v>259</v>
      </c>
      <c r="D49" s="424">
        <v>28.329849999999997</v>
      </c>
      <c r="E49" s="425">
        <v>0</v>
      </c>
      <c r="F49" s="385"/>
    </row>
    <row r="50" spans="1:6" ht="12.75" customHeight="1">
      <c r="A50" s="395" t="s">
        <v>262</v>
      </c>
      <c r="B50" s="396" t="s">
        <v>263</v>
      </c>
      <c r="C50" s="940" t="s">
        <v>261</v>
      </c>
      <c r="D50" s="424">
        <v>0</v>
      </c>
      <c r="E50" s="425">
        <v>0</v>
      </c>
      <c r="F50" s="385"/>
    </row>
    <row r="51" spans="1:6" ht="12.75" customHeight="1">
      <c r="A51" s="395" t="s">
        <v>265</v>
      </c>
      <c r="B51" s="396" t="s">
        <v>266</v>
      </c>
      <c r="C51" s="940" t="s">
        <v>264</v>
      </c>
      <c r="D51" s="424">
        <v>0</v>
      </c>
      <c r="E51" s="425">
        <v>0</v>
      </c>
      <c r="F51" s="385"/>
    </row>
    <row r="52" spans="1:6" ht="12.75" customHeight="1">
      <c r="A52" s="395" t="s">
        <v>268</v>
      </c>
      <c r="B52" s="396" t="s">
        <v>269</v>
      </c>
      <c r="C52" s="940" t="s">
        <v>267</v>
      </c>
      <c r="D52" s="424">
        <v>60218.135740000005</v>
      </c>
      <c r="E52" s="425">
        <v>65165.25144</v>
      </c>
      <c r="F52" s="385"/>
    </row>
    <row r="53" spans="1:6" ht="12.75" customHeight="1">
      <c r="A53" s="935" t="s">
        <v>1093</v>
      </c>
      <c r="B53" s="396" t="s">
        <v>271</v>
      </c>
      <c r="C53" s="940" t="s">
        <v>270</v>
      </c>
      <c r="D53" s="424">
        <v>0</v>
      </c>
      <c r="E53" s="425">
        <v>0</v>
      </c>
      <c r="F53" s="385"/>
    </row>
    <row r="54" spans="1:6" ht="12.75" customHeight="1">
      <c r="A54" s="395" t="s">
        <v>273</v>
      </c>
      <c r="B54" s="396" t="s">
        <v>274</v>
      </c>
      <c r="C54" s="940" t="s">
        <v>272</v>
      </c>
      <c r="D54" s="424">
        <v>4985.67321</v>
      </c>
      <c r="E54" s="425">
        <v>6553.76397</v>
      </c>
      <c r="F54" s="385"/>
    </row>
    <row r="55" spans="1:6" ht="12.75" customHeight="1">
      <c r="A55" s="395" t="s">
        <v>276</v>
      </c>
      <c r="B55" s="936" t="s">
        <v>1125</v>
      </c>
      <c r="C55" s="940" t="s">
        <v>275</v>
      </c>
      <c r="D55" s="424">
        <v>0</v>
      </c>
      <c r="E55" s="425">
        <v>0</v>
      </c>
      <c r="F55" s="385"/>
    </row>
    <row r="56" spans="1:6" ht="12.75" customHeight="1">
      <c r="A56" s="395" t="s">
        <v>278</v>
      </c>
      <c r="B56" s="396" t="s">
        <v>279</v>
      </c>
      <c r="C56" s="940" t="s">
        <v>277</v>
      </c>
      <c r="D56" s="424">
        <v>0</v>
      </c>
      <c r="E56" s="425">
        <v>0</v>
      </c>
      <c r="F56" s="385"/>
    </row>
    <row r="57" spans="1:6" ht="12.75" customHeight="1">
      <c r="A57" s="402" t="s">
        <v>281</v>
      </c>
      <c r="B57" s="936" t="s">
        <v>1105</v>
      </c>
      <c r="C57" s="940" t="s">
        <v>280</v>
      </c>
      <c r="D57" s="400">
        <f>SUM(D58:D76)</f>
        <v>271390.92744999996</v>
      </c>
      <c r="E57" s="401">
        <f>SUM(E58:E76)</f>
        <v>255376.62962000002</v>
      </c>
      <c r="F57" s="385"/>
    </row>
    <row r="58" spans="1:6" ht="12.75" customHeight="1">
      <c r="A58" s="395" t="s">
        <v>283</v>
      </c>
      <c r="B58" s="936" t="s">
        <v>1124</v>
      </c>
      <c r="C58" s="940" t="s">
        <v>282</v>
      </c>
      <c r="D58" s="424">
        <v>46991.28538</v>
      </c>
      <c r="E58" s="425">
        <v>43938.35101</v>
      </c>
      <c r="F58" s="385"/>
    </row>
    <row r="59" spans="1:6" ht="12.75" customHeight="1">
      <c r="A59" s="395" t="s">
        <v>285</v>
      </c>
      <c r="B59" s="396" t="s">
        <v>286</v>
      </c>
      <c r="C59" s="940" t="s">
        <v>284</v>
      </c>
      <c r="D59" s="424">
        <v>0</v>
      </c>
      <c r="E59" s="425">
        <v>0</v>
      </c>
      <c r="F59" s="385"/>
    </row>
    <row r="60" spans="1:6" ht="12.75" customHeight="1">
      <c r="A60" s="395" t="s">
        <v>288</v>
      </c>
      <c r="B60" s="396" t="s">
        <v>289</v>
      </c>
      <c r="C60" s="940" t="s">
        <v>287</v>
      </c>
      <c r="D60" s="424">
        <v>0</v>
      </c>
      <c r="E60" s="425">
        <v>0</v>
      </c>
      <c r="F60" s="385"/>
    </row>
    <row r="61" spans="1:6" ht="12.75" customHeight="1">
      <c r="A61" s="395" t="s">
        <v>291</v>
      </c>
      <c r="B61" s="396" t="s">
        <v>279</v>
      </c>
      <c r="C61" s="940" t="s">
        <v>290</v>
      </c>
      <c r="D61" s="424">
        <v>43050.382920000004</v>
      </c>
      <c r="E61" s="425">
        <v>34275.06943</v>
      </c>
      <c r="F61" s="385"/>
    </row>
    <row r="62" spans="1:6" ht="12.75" customHeight="1">
      <c r="A62" s="395" t="s">
        <v>293</v>
      </c>
      <c r="B62" s="396" t="s">
        <v>294</v>
      </c>
      <c r="C62" s="940" t="s">
        <v>292</v>
      </c>
      <c r="D62" s="424">
        <v>23697.081019999998</v>
      </c>
      <c r="E62" s="425">
        <v>23547.75545</v>
      </c>
      <c r="F62" s="385"/>
    </row>
    <row r="63" spans="1:6" ht="12.75" customHeight="1">
      <c r="A63" s="395" t="s">
        <v>296</v>
      </c>
      <c r="B63" s="396" t="s">
        <v>297</v>
      </c>
      <c r="C63" s="940" t="s">
        <v>295</v>
      </c>
      <c r="D63" s="424">
        <v>1727.50908</v>
      </c>
      <c r="E63" s="425">
        <v>3669.00392</v>
      </c>
      <c r="F63" s="385"/>
    </row>
    <row r="64" spans="1:6" ht="12.75" customHeight="1">
      <c r="A64" s="408" t="s">
        <v>701</v>
      </c>
      <c r="B64" s="396" t="s">
        <v>299</v>
      </c>
      <c r="C64" s="940" t="s">
        <v>298</v>
      </c>
      <c r="D64" s="424">
        <v>0</v>
      </c>
      <c r="E64" s="425">
        <v>0</v>
      </c>
      <c r="F64" s="300"/>
    </row>
    <row r="65" spans="1:6" ht="12.75" customHeight="1">
      <c r="A65" s="395" t="s">
        <v>301</v>
      </c>
      <c r="B65" s="396" t="s">
        <v>302</v>
      </c>
      <c r="C65" s="940" t="s">
        <v>300</v>
      </c>
      <c r="D65" s="424">
        <v>4253.832</v>
      </c>
      <c r="E65" s="425">
        <v>11944.8</v>
      </c>
      <c r="F65" s="385"/>
    </row>
    <row r="66" spans="1:6" ht="12.75" customHeight="1">
      <c r="A66" s="395" t="s">
        <v>304</v>
      </c>
      <c r="B66" s="396" t="s">
        <v>305</v>
      </c>
      <c r="C66" s="940" t="s">
        <v>303</v>
      </c>
      <c r="D66" s="424">
        <v>0</v>
      </c>
      <c r="E66" s="425">
        <v>0</v>
      </c>
      <c r="F66" s="385"/>
    </row>
    <row r="67" spans="1:6" ht="12.75" customHeight="1">
      <c r="A67" s="395" t="s">
        <v>307</v>
      </c>
      <c r="B67" s="396" t="s">
        <v>308</v>
      </c>
      <c r="C67" s="940" t="s">
        <v>306</v>
      </c>
      <c r="D67" s="424">
        <v>0</v>
      </c>
      <c r="E67" s="425">
        <v>0</v>
      </c>
      <c r="F67" s="385"/>
    </row>
    <row r="68" spans="1:6" ht="12.75" customHeight="1">
      <c r="A68" s="395" t="s">
        <v>310</v>
      </c>
      <c r="B68" s="396" t="s">
        <v>311</v>
      </c>
      <c r="C68" s="940" t="s">
        <v>309</v>
      </c>
      <c r="D68" s="424">
        <v>0</v>
      </c>
      <c r="E68" s="425">
        <v>0</v>
      </c>
      <c r="F68" s="385"/>
    </row>
    <row r="69" spans="1:6" ht="12.75" customHeight="1">
      <c r="A69" s="935" t="s">
        <v>1224</v>
      </c>
      <c r="B69" s="396" t="s">
        <v>313</v>
      </c>
      <c r="C69" s="940" t="s">
        <v>312</v>
      </c>
      <c r="D69" s="424">
        <v>53588.44346</v>
      </c>
      <c r="E69" s="425">
        <v>0</v>
      </c>
      <c r="F69" s="385"/>
    </row>
    <row r="70" spans="1:6" ht="12.75" customHeight="1">
      <c r="A70" s="395" t="s">
        <v>695</v>
      </c>
      <c r="B70" s="396" t="s">
        <v>315</v>
      </c>
      <c r="C70" s="940" t="s">
        <v>314</v>
      </c>
      <c r="D70" s="424">
        <v>0</v>
      </c>
      <c r="E70" s="425">
        <v>0</v>
      </c>
      <c r="F70" s="385"/>
    </row>
    <row r="71" spans="1:6" ht="12.75" customHeight="1">
      <c r="A71" s="935" t="s">
        <v>1130</v>
      </c>
      <c r="B71" s="396" t="s">
        <v>317</v>
      </c>
      <c r="C71" s="940" t="s">
        <v>316</v>
      </c>
      <c r="D71" s="424">
        <v>0</v>
      </c>
      <c r="E71" s="425">
        <v>0</v>
      </c>
      <c r="F71" s="385"/>
    </row>
    <row r="72" spans="1:6" ht="12.75" customHeight="1">
      <c r="A72" s="395" t="s">
        <v>612</v>
      </c>
      <c r="B72" s="396" t="s">
        <v>319</v>
      </c>
      <c r="C72" s="940" t="s">
        <v>318</v>
      </c>
      <c r="D72" s="424">
        <v>0</v>
      </c>
      <c r="E72" s="425">
        <v>0</v>
      </c>
      <c r="F72" s="385"/>
    </row>
    <row r="73" spans="1:6" ht="12.75" customHeight="1">
      <c r="A73" s="395" t="s">
        <v>613</v>
      </c>
      <c r="B73" s="396" t="s">
        <v>321</v>
      </c>
      <c r="C73" s="940" t="s">
        <v>320</v>
      </c>
      <c r="D73" s="424">
        <v>0</v>
      </c>
      <c r="E73" s="425">
        <v>0</v>
      </c>
      <c r="F73" s="385"/>
    </row>
    <row r="74" spans="1:6" ht="12.75" customHeight="1">
      <c r="A74" s="395" t="s">
        <v>323</v>
      </c>
      <c r="B74" s="396" t="s">
        <v>324</v>
      </c>
      <c r="C74" s="940" t="s">
        <v>322</v>
      </c>
      <c r="D74" s="424">
        <v>94774.59519</v>
      </c>
      <c r="E74" s="425">
        <v>110900.26493</v>
      </c>
      <c r="F74" s="385"/>
    </row>
    <row r="75" spans="1:6" ht="12.75" customHeight="1">
      <c r="A75" s="395" t="s">
        <v>326</v>
      </c>
      <c r="B75" s="396" t="s">
        <v>327</v>
      </c>
      <c r="C75" s="940" t="s">
        <v>325</v>
      </c>
      <c r="D75" s="424">
        <v>3960.31012</v>
      </c>
      <c r="E75" s="425">
        <v>28694.057350000003</v>
      </c>
      <c r="F75" s="385"/>
    </row>
    <row r="76" spans="1:6" ht="12.75" customHeight="1">
      <c r="A76" s="395" t="s">
        <v>329</v>
      </c>
      <c r="B76" s="396" t="s">
        <v>330</v>
      </c>
      <c r="C76" s="940" t="s">
        <v>328</v>
      </c>
      <c r="D76" s="424">
        <v>-652.51172</v>
      </c>
      <c r="E76" s="425">
        <v>-1592.67247</v>
      </c>
      <c r="F76" s="385"/>
    </row>
    <row r="77" spans="1:6" ht="12.75" customHeight="1">
      <c r="A77" s="402" t="s">
        <v>332</v>
      </c>
      <c r="B77" s="936" t="s">
        <v>1106</v>
      </c>
      <c r="C77" s="940" t="s">
        <v>331</v>
      </c>
      <c r="D77" s="400">
        <f>SUM(D78:D84)</f>
        <v>3563010.60325</v>
      </c>
      <c r="E77" s="401">
        <f>SUM(E78:E84)</f>
        <v>4064265.05563</v>
      </c>
      <c r="F77" s="385"/>
    </row>
    <row r="78" spans="1:6" ht="12.75" customHeight="1">
      <c r="A78" s="935" t="s">
        <v>1094</v>
      </c>
      <c r="B78" s="396" t="s">
        <v>334</v>
      </c>
      <c r="C78" s="940" t="s">
        <v>333</v>
      </c>
      <c r="D78" s="424">
        <v>3446.60178</v>
      </c>
      <c r="E78" s="425">
        <v>3786.6058</v>
      </c>
      <c r="F78" s="385"/>
    </row>
    <row r="79" spans="1:6" ht="12.75" customHeight="1">
      <c r="A79" s="395" t="s">
        <v>337</v>
      </c>
      <c r="B79" s="396" t="s">
        <v>338</v>
      </c>
      <c r="C79" s="940" t="s">
        <v>335</v>
      </c>
      <c r="D79" s="424">
        <v>3923.3147400000003</v>
      </c>
      <c r="E79" s="425">
        <v>4699.00687</v>
      </c>
      <c r="F79" s="385"/>
    </row>
    <row r="80" spans="1:6" ht="12.75" customHeight="1">
      <c r="A80" s="935" t="s">
        <v>1095</v>
      </c>
      <c r="B80" s="936" t="s">
        <v>1123</v>
      </c>
      <c r="C80" s="940" t="s">
        <v>339</v>
      </c>
      <c r="D80" s="424">
        <v>3555311.63573</v>
      </c>
      <c r="E80" s="425">
        <v>4045690.17072</v>
      </c>
      <c r="F80" s="385"/>
    </row>
    <row r="81" spans="1:6" ht="12.75" customHeight="1">
      <c r="A81" s="395" t="s">
        <v>341</v>
      </c>
      <c r="B81" s="396" t="s">
        <v>342</v>
      </c>
      <c r="C81" s="940" t="s">
        <v>340</v>
      </c>
      <c r="D81" s="424">
        <v>0</v>
      </c>
      <c r="E81" s="425">
        <v>0</v>
      </c>
      <c r="F81" s="385"/>
    </row>
    <row r="82" spans="1:6" ht="12.75" customHeight="1">
      <c r="A82" s="395" t="s">
        <v>344</v>
      </c>
      <c r="B82" s="396" t="s">
        <v>345</v>
      </c>
      <c r="C82" s="940" t="s">
        <v>343</v>
      </c>
      <c r="D82" s="424">
        <v>0</v>
      </c>
      <c r="E82" s="425">
        <v>0</v>
      </c>
      <c r="F82" s="385"/>
    </row>
    <row r="83" spans="1:6" ht="12.75" customHeight="1">
      <c r="A83" s="395" t="s">
        <v>347</v>
      </c>
      <c r="B83" s="936" t="s">
        <v>1122</v>
      </c>
      <c r="C83" s="940" t="s">
        <v>346</v>
      </c>
      <c r="D83" s="424">
        <v>0</v>
      </c>
      <c r="E83" s="425">
        <v>0</v>
      </c>
      <c r="F83" s="385"/>
    </row>
    <row r="84" spans="1:6" ht="12.75" customHeight="1">
      <c r="A84" s="935" t="s">
        <v>1096</v>
      </c>
      <c r="B84" s="936" t="s">
        <v>1121</v>
      </c>
      <c r="C84" s="940" t="s">
        <v>348</v>
      </c>
      <c r="D84" s="424">
        <v>329.051</v>
      </c>
      <c r="E84" s="425">
        <v>10089.27224</v>
      </c>
      <c r="F84" s="385"/>
    </row>
    <row r="85" spans="1:6" ht="12.75" customHeight="1">
      <c r="A85" s="402" t="s">
        <v>350</v>
      </c>
      <c r="B85" s="936" t="s">
        <v>1108</v>
      </c>
      <c r="C85" s="940" t="s">
        <v>349</v>
      </c>
      <c r="D85" s="400">
        <f>SUM(D86:D87)</f>
        <v>74226.43881</v>
      </c>
      <c r="E85" s="401">
        <f>SUM(E86:E87)</f>
        <v>74060.90548</v>
      </c>
      <c r="F85" s="385"/>
    </row>
    <row r="86" spans="1:6" ht="12.75" customHeight="1">
      <c r="A86" s="395" t="s">
        <v>352</v>
      </c>
      <c r="B86" s="396" t="s">
        <v>353</v>
      </c>
      <c r="C86" s="940" t="s">
        <v>1103</v>
      </c>
      <c r="D86" s="424">
        <v>61772.65342</v>
      </c>
      <c r="E86" s="425">
        <v>63706.4346</v>
      </c>
      <c r="F86" s="385"/>
    </row>
    <row r="87" spans="1:6" ht="12.75" customHeight="1">
      <c r="A87" s="395" t="s">
        <v>355</v>
      </c>
      <c r="B87" s="396" t="s">
        <v>356</v>
      </c>
      <c r="C87" s="940" t="s">
        <v>351</v>
      </c>
      <c r="D87" s="424">
        <v>12453.785390000001</v>
      </c>
      <c r="E87" s="425">
        <v>10354.47088</v>
      </c>
      <c r="F87" s="385"/>
    </row>
    <row r="88" spans="1:6" ht="12.75" customHeight="1" thickBot="1">
      <c r="A88" s="403" t="s">
        <v>359</v>
      </c>
      <c r="B88" s="942" t="s">
        <v>1107</v>
      </c>
      <c r="C88" s="940" t="s">
        <v>354</v>
      </c>
      <c r="D88" s="409">
        <f>D7+D46</f>
        <v>15310465.811330006</v>
      </c>
      <c r="E88" s="410">
        <f>E7+E46</f>
        <v>15623560.542259999</v>
      </c>
      <c r="F88" s="385"/>
    </row>
    <row r="89" spans="1:6" ht="12.75" customHeight="1" thickBot="1">
      <c r="A89" s="411" t="s">
        <v>361</v>
      </c>
      <c r="B89" s="1195" t="s">
        <v>362</v>
      </c>
      <c r="C89" s="1196"/>
      <c r="D89" s="412" t="s">
        <v>662</v>
      </c>
      <c r="E89" s="413" t="s">
        <v>663</v>
      </c>
      <c r="F89" s="385"/>
    </row>
    <row r="90" spans="1:6" ht="12.75" customHeight="1">
      <c r="A90" s="414" t="s">
        <v>363</v>
      </c>
      <c r="B90" s="944" t="s">
        <v>1111</v>
      </c>
      <c r="C90" s="943" t="s">
        <v>357</v>
      </c>
      <c r="D90" s="398">
        <f>D91+D95</f>
        <v>13877228.774890002</v>
      </c>
      <c r="E90" s="399">
        <f>E91+E95</f>
        <v>13853320.02708</v>
      </c>
      <c r="F90" s="385"/>
    </row>
    <row r="91" spans="1:6" ht="12.75" customHeight="1">
      <c r="A91" s="395" t="s">
        <v>365</v>
      </c>
      <c r="B91" s="936" t="s">
        <v>1112</v>
      </c>
      <c r="C91" s="940" t="s">
        <v>358</v>
      </c>
      <c r="D91" s="400">
        <f>SUM(D92:D94)</f>
        <v>13775394.374540001</v>
      </c>
      <c r="E91" s="401">
        <f>SUM(E92:E94)</f>
        <v>13753709.62898</v>
      </c>
      <c r="F91" s="385"/>
    </row>
    <row r="92" spans="1:6" ht="12.75" customHeight="1">
      <c r="A92" s="395" t="s">
        <v>367</v>
      </c>
      <c r="B92" s="396" t="s">
        <v>368</v>
      </c>
      <c r="C92" s="940" t="s">
        <v>360</v>
      </c>
      <c r="D92" s="424">
        <v>11311752.09984</v>
      </c>
      <c r="E92" s="425">
        <v>11182986.44417</v>
      </c>
      <c r="F92" s="385"/>
    </row>
    <row r="93" spans="1:6" ht="12.75" customHeight="1">
      <c r="A93" s="395" t="s">
        <v>370</v>
      </c>
      <c r="B93" s="936" t="s">
        <v>1120</v>
      </c>
      <c r="C93" s="940" t="s">
        <v>364</v>
      </c>
      <c r="D93" s="424">
        <v>2463642.2747</v>
      </c>
      <c r="E93" s="425">
        <v>2570723.18481</v>
      </c>
      <c r="F93" s="385"/>
    </row>
    <row r="94" spans="1:6" ht="12.75" customHeight="1">
      <c r="A94" s="395" t="s">
        <v>372</v>
      </c>
      <c r="B94" s="396" t="s">
        <v>373</v>
      </c>
      <c r="C94" s="940" t="s">
        <v>366</v>
      </c>
      <c r="D94" s="424">
        <v>0</v>
      </c>
      <c r="E94" s="425">
        <v>0</v>
      </c>
      <c r="F94" s="386"/>
    </row>
    <row r="95" spans="1:6" ht="12.75" customHeight="1">
      <c r="A95" s="402" t="s">
        <v>698</v>
      </c>
      <c r="B95" s="936" t="s">
        <v>1129</v>
      </c>
      <c r="C95" s="940" t="s">
        <v>369</v>
      </c>
      <c r="D95" s="400">
        <f>SUM(D96:D98)</f>
        <v>101834.40035000001</v>
      </c>
      <c r="E95" s="401">
        <f>SUM(E96:E98)</f>
        <v>99610.39809999999</v>
      </c>
      <c r="F95" s="385"/>
    </row>
    <row r="96" spans="1:6" ht="12.75" customHeight="1">
      <c r="A96" s="395" t="s">
        <v>376</v>
      </c>
      <c r="B96" s="396" t="s">
        <v>377</v>
      </c>
      <c r="C96" s="940" t="s">
        <v>371</v>
      </c>
      <c r="D96" s="424">
        <v>0</v>
      </c>
      <c r="E96" s="425">
        <v>83897.00733</v>
      </c>
      <c r="F96" s="385"/>
    </row>
    <row r="97" spans="1:6" ht="12.75" customHeight="1">
      <c r="A97" s="395" t="s">
        <v>379</v>
      </c>
      <c r="B97" s="396" t="s">
        <v>380</v>
      </c>
      <c r="C97" s="940" t="s">
        <v>374</v>
      </c>
      <c r="D97" s="424">
        <v>94395.05479000001</v>
      </c>
      <c r="E97" s="425">
        <v>0</v>
      </c>
      <c r="F97" s="385"/>
    </row>
    <row r="98" spans="1:6" ht="12.75" customHeight="1">
      <c r="A98" s="395" t="s">
        <v>700</v>
      </c>
      <c r="B98" s="396" t="s">
        <v>382</v>
      </c>
      <c r="C98" s="940" t="s">
        <v>375</v>
      </c>
      <c r="D98" s="424">
        <v>7439.34556</v>
      </c>
      <c r="E98" s="425">
        <v>15713.39077</v>
      </c>
      <c r="F98" s="385"/>
    </row>
    <row r="99" spans="1:6" ht="12.75" customHeight="1">
      <c r="A99" s="395" t="s">
        <v>384</v>
      </c>
      <c r="B99" s="945" t="s">
        <v>1113</v>
      </c>
      <c r="C99" s="940" t="s">
        <v>378</v>
      </c>
      <c r="D99" s="400">
        <f>D100+D102+D110+D134</f>
        <v>1433237.0364400004</v>
      </c>
      <c r="E99" s="401">
        <f>E100+E102+E110+E134</f>
        <v>1770240.51518</v>
      </c>
      <c r="F99" s="385"/>
    </row>
    <row r="100" spans="1:6" ht="12.75" customHeight="1">
      <c r="A100" s="395" t="s">
        <v>386</v>
      </c>
      <c r="B100" s="936" t="s">
        <v>1114</v>
      </c>
      <c r="C100" s="940" t="s">
        <v>381</v>
      </c>
      <c r="D100" s="479">
        <f>D101</f>
        <v>26.18</v>
      </c>
      <c r="E100" s="480">
        <f>E101</f>
        <v>27.72</v>
      </c>
      <c r="F100" s="385"/>
    </row>
    <row r="101" spans="1:6" ht="12.75" customHeight="1">
      <c r="A101" s="395" t="s">
        <v>388</v>
      </c>
      <c r="B101" s="396" t="s">
        <v>389</v>
      </c>
      <c r="C101" s="940" t="s">
        <v>383</v>
      </c>
      <c r="D101" s="424">
        <v>26.18</v>
      </c>
      <c r="E101" s="425">
        <v>27.72</v>
      </c>
      <c r="F101" s="385"/>
    </row>
    <row r="102" spans="1:6" ht="12.75" customHeight="1">
      <c r="A102" s="395" t="s">
        <v>391</v>
      </c>
      <c r="B102" s="936" t="s">
        <v>1115</v>
      </c>
      <c r="C102" s="940" t="s">
        <v>385</v>
      </c>
      <c r="D102" s="400">
        <f>SUM(D103:D109)</f>
        <v>950.79409</v>
      </c>
      <c r="E102" s="401">
        <f>SUM(E103:E109)</f>
        <v>950.71674</v>
      </c>
      <c r="F102" s="385"/>
    </row>
    <row r="103" spans="1:6" ht="12.75" customHeight="1">
      <c r="A103" s="935" t="s">
        <v>1097</v>
      </c>
      <c r="B103" s="396" t="s">
        <v>393</v>
      </c>
      <c r="C103" s="940" t="s">
        <v>387</v>
      </c>
      <c r="D103" s="424">
        <v>0</v>
      </c>
      <c r="E103" s="425">
        <v>0</v>
      </c>
      <c r="F103" s="385"/>
    </row>
    <row r="104" spans="1:6" ht="12.75" customHeight="1">
      <c r="A104" s="395" t="s">
        <v>614</v>
      </c>
      <c r="B104" s="396" t="s">
        <v>395</v>
      </c>
      <c r="C104" s="940" t="s">
        <v>390</v>
      </c>
      <c r="D104" s="424">
        <v>0</v>
      </c>
      <c r="E104" s="425">
        <v>0</v>
      </c>
      <c r="F104" s="385"/>
    </row>
    <row r="105" spans="1:6" ht="12.75" customHeight="1">
      <c r="A105" s="395" t="s">
        <v>397</v>
      </c>
      <c r="B105" s="396" t="s">
        <v>398</v>
      </c>
      <c r="C105" s="940" t="s">
        <v>392</v>
      </c>
      <c r="D105" s="424">
        <v>0</v>
      </c>
      <c r="E105" s="425">
        <v>0</v>
      </c>
      <c r="F105" s="385"/>
    </row>
    <row r="106" spans="1:6" ht="12.75" customHeight="1">
      <c r="A106" s="395" t="s">
        <v>400</v>
      </c>
      <c r="B106" s="396" t="s">
        <v>401</v>
      </c>
      <c r="C106" s="940" t="s">
        <v>394</v>
      </c>
      <c r="D106" s="424">
        <v>0</v>
      </c>
      <c r="E106" s="425">
        <v>0</v>
      </c>
      <c r="F106" s="385"/>
    </row>
    <row r="107" spans="1:6" ht="12.75" customHeight="1">
      <c r="A107" s="395" t="s">
        <v>403</v>
      </c>
      <c r="B107" s="396" t="s">
        <v>404</v>
      </c>
      <c r="C107" s="940" t="s">
        <v>396</v>
      </c>
      <c r="D107" s="424">
        <v>0</v>
      </c>
      <c r="E107" s="425">
        <v>0</v>
      </c>
      <c r="F107" s="385"/>
    </row>
    <row r="108" spans="1:6" ht="12.75" customHeight="1">
      <c r="A108" s="395" t="s">
        <v>406</v>
      </c>
      <c r="B108" s="396" t="s">
        <v>407</v>
      </c>
      <c r="C108" s="940" t="s">
        <v>399</v>
      </c>
      <c r="D108" s="424">
        <v>0</v>
      </c>
      <c r="E108" s="425">
        <v>0</v>
      </c>
      <c r="F108" s="385"/>
    </row>
    <row r="109" spans="1:6" ht="12.75" customHeight="1">
      <c r="A109" s="395" t="s">
        <v>409</v>
      </c>
      <c r="B109" s="396" t="s">
        <v>410</v>
      </c>
      <c r="C109" s="940" t="s">
        <v>402</v>
      </c>
      <c r="D109" s="424">
        <v>950.79409</v>
      </c>
      <c r="E109" s="425">
        <v>950.71674</v>
      </c>
      <c r="F109" s="385"/>
    </row>
    <row r="110" spans="1:6" ht="12.75" customHeight="1">
      <c r="A110" s="402" t="s">
        <v>412</v>
      </c>
      <c r="B110" s="936" t="s">
        <v>1116</v>
      </c>
      <c r="C110" s="940" t="s">
        <v>405</v>
      </c>
      <c r="D110" s="400">
        <f>SUM(D111:D133)</f>
        <v>750271.2315100002</v>
      </c>
      <c r="E110" s="401">
        <f>SUM(E111:E133)</f>
        <v>1095058.0398000001</v>
      </c>
      <c r="F110" s="385"/>
    </row>
    <row r="111" spans="1:6" ht="12.75" customHeight="1">
      <c r="A111" s="395" t="s">
        <v>414</v>
      </c>
      <c r="B111" s="936" t="s">
        <v>1117</v>
      </c>
      <c r="C111" s="940" t="s">
        <v>408</v>
      </c>
      <c r="D111" s="424">
        <v>60727.41022</v>
      </c>
      <c r="E111" s="425">
        <v>72154.33193</v>
      </c>
      <c r="F111" s="385"/>
    </row>
    <row r="112" spans="1:6" ht="12.75" customHeight="1">
      <c r="A112" s="395" t="s">
        <v>416</v>
      </c>
      <c r="B112" s="396" t="s">
        <v>417</v>
      </c>
      <c r="C112" s="940" t="s">
        <v>411</v>
      </c>
      <c r="D112" s="424">
        <v>0</v>
      </c>
      <c r="E112" s="425">
        <v>0</v>
      </c>
      <c r="F112" s="385"/>
    </row>
    <row r="113" spans="1:6" ht="12.75" customHeight="1">
      <c r="A113" s="395" t="s">
        <v>419</v>
      </c>
      <c r="B113" s="396" t="s">
        <v>420</v>
      </c>
      <c r="C113" s="940" t="s">
        <v>413</v>
      </c>
      <c r="D113" s="424">
        <v>54675.2629</v>
      </c>
      <c r="E113" s="425">
        <v>54689.3396</v>
      </c>
      <c r="F113" s="385"/>
    </row>
    <row r="114" spans="1:6" ht="12.75" customHeight="1">
      <c r="A114" s="395" t="s">
        <v>422</v>
      </c>
      <c r="B114" s="396" t="s">
        <v>423</v>
      </c>
      <c r="C114" s="940" t="s">
        <v>415</v>
      </c>
      <c r="D114" s="424">
        <v>8281.75816</v>
      </c>
      <c r="E114" s="425">
        <v>9712.11509</v>
      </c>
      <c r="F114" s="385"/>
    </row>
    <row r="115" spans="1:6" ht="12.75" customHeight="1">
      <c r="A115" s="395" t="s">
        <v>425</v>
      </c>
      <c r="B115" s="396" t="s">
        <v>426</v>
      </c>
      <c r="C115" s="940" t="s">
        <v>418</v>
      </c>
      <c r="D115" s="424">
        <v>296358.1585</v>
      </c>
      <c r="E115" s="425">
        <v>300409.731</v>
      </c>
      <c r="F115" s="385"/>
    </row>
    <row r="116" spans="1:6" ht="12.75" customHeight="1">
      <c r="A116" s="395" t="s">
        <v>428</v>
      </c>
      <c r="B116" s="396" t="s">
        <v>429</v>
      </c>
      <c r="C116" s="940" t="s">
        <v>421</v>
      </c>
      <c r="D116" s="424">
        <v>4609.14191</v>
      </c>
      <c r="E116" s="425">
        <v>5370.96662</v>
      </c>
      <c r="F116" s="385"/>
    </row>
    <row r="117" spans="1:6" ht="12.75" customHeight="1">
      <c r="A117" s="395" t="s">
        <v>669</v>
      </c>
      <c r="B117" s="396" t="s">
        <v>299</v>
      </c>
      <c r="C117" s="940" t="s">
        <v>424</v>
      </c>
      <c r="D117" s="424">
        <v>168944.037</v>
      </c>
      <c r="E117" s="425">
        <v>169409.87944999998</v>
      </c>
      <c r="F117" s="385"/>
    </row>
    <row r="118" spans="1:6" ht="12.75" customHeight="1">
      <c r="A118" s="395" t="s">
        <v>432</v>
      </c>
      <c r="B118" s="396" t="s">
        <v>302</v>
      </c>
      <c r="C118" s="940" t="s">
        <v>427</v>
      </c>
      <c r="D118" s="424">
        <v>0</v>
      </c>
      <c r="E118" s="425">
        <v>0</v>
      </c>
      <c r="F118" s="385"/>
    </row>
    <row r="119" spans="1:6" ht="12.75" customHeight="1">
      <c r="A119" s="395" t="s">
        <v>434</v>
      </c>
      <c r="B119" s="396" t="s">
        <v>305</v>
      </c>
      <c r="C119" s="940" t="s">
        <v>430</v>
      </c>
      <c r="D119" s="424">
        <v>62662.807</v>
      </c>
      <c r="E119" s="425">
        <v>62273.897</v>
      </c>
      <c r="F119" s="385"/>
    </row>
    <row r="120" spans="1:6" ht="12.75" customHeight="1">
      <c r="A120" s="395" t="s">
        <v>436</v>
      </c>
      <c r="B120" s="396" t="s">
        <v>308</v>
      </c>
      <c r="C120" s="940" t="s">
        <v>431</v>
      </c>
      <c r="D120" s="424">
        <v>16040.678619999999</v>
      </c>
      <c r="E120" s="425">
        <v>16405.80579</v>
      </c>
      <c r="F120" s="385"/>
    </row>
    <row r="121" spans="1:6" ht="12.75" customHeight="1">
      <c r="A121" s="395" t="s">
        <v>438</v>
      </c>
      <c r="B121" s="396" t="s">
        <v>311</v>
      </c>
      <c r="C121" s="940" t="s">
        <v>433</v>
      </c>
      <c r="D121" s="424">
        <v>72.996</v>
      </c>
      <c r="E121" s="425">
        <v>2501.908</v>
      </c>
      <c r="F121" s="385"/>
    </row>
    <row r="122" spans="1:6" ht="12.75" customHeight="1">
      <c r="A122" s="395" t="s">
        <v>440</v>
      </c>
      <c r="B122" s="396" t="s">
        <v>313</v>
      </c>
      <c r="C122" s="940" t="s">
        <v>435</v>
      </c>
      <c r="D122" s="424">
        <v>0</v>
      </c>
      <c r="E122" s="425">
        <v>241427.72766</v>
      </c>
      <c r="F122" s="385"/>
    </row>
    <row r="123" spans="1:6" ht="12.75">
      <c r="A123" s="395" t="s">
        <v>694</v>
      </c>
      <c r="B123" s="396" t="s">
        <v>315</v>
      </c>
      <c r="C123" s="940" t="s">
        <v>437</v>
      </c>
      <c r="D123" s="424">
        <v>257.58834</v>
      </c>
      <c r="E123" s="425">
        <v>35188.15242</v>
      </c>
      <c r="F123" s="385"/>
    </row>
    <row r="124" spans="1:6" ht="12.75">
      <c r="A124" s="408" t="s">
        <v>699</v>
      </c>
      <c r="B124" s="396" t="s">
        <v>443</v>
      </c>
      <c r="C124" s="940" t="s">
        <v>439</v>
      </c>
      <c r="D124" s="424">
        <v>0</v>
      </c>
      <c r="E124" s="425">
        <v>0</v>
      </c>
      <c r="F124" s="385"/>
    </row>
    <row r="125" spans="1:6" ht="12.75" customHeight="1">
      <c r="A125" s="935" t="s">
        <v>1131</v>
      </c>
      <c r="B125" s="396" t="s">
        <v>445</v>
      </c>
      <c r="C125" s="940" t="s">
        <v>441</v>
      </c>
      <c r="D125" s="424">
        <v>6452.196019999999</v>
      </c>
      <c r="E125" s="425">
        <v>6467.71608</v>
      </c>
      <c r="F125" s="385"/>
    </row>
    <row r="126" spans="1:6" ht="12.75" customHeight="1">
      <c r="A126" s="395" t="s">
        <v>447</v>
      </c>
      <c r="B126" s="396" t="s">
        <v>319</v>
      </c>
      <c r="C126" s="940" t="s">
        <v>442</v>
      </c>
      <c r="D126" s="424">
        <v>0</v>
      </c>
      <c r="E126" s="425">
        <v>0</v>
      </c>
      <c r="F126" s="385"/>
    </row>
    <row r="127" spans="1:6" ht="12.75" customHeight="1">
      <c r="A127" s="395" t="s">
        <v>449</v>
      </c>
      <c r="B127" s="396" t="s">
        <v>450</v>
      </c>
      <c r="C127" s="940" t="s">
        <v>444</v>
      </c>
      <c r="D127" s="424">
        <v>100738.59357</v>
      </c>
      <c r="E127" s="425">
        <v>81372.22954</v>
      </c>
      <c r="F127" s="385"/>
    </row>
    <row r="128" spans="1:6" ht="12.75" customHeight="1">
      <c r="A128" s="935" t="s">
        <v>1098</v>
      </c>
      <c r="B128" s="396" t="s">
        <v>452</v>
      </c>
      <c r="C128" s="940" t="s">
        <v>446</v>
      </c>
      <c r="D128" s="424">
        <v>0</v>
      </c>
      <c r="E128" s="425">
        <v>0</v>
      </c>
      <c r="F128" s="385"/>
    </row>
    <row r="129" spans="1:6" ht="12.75" customHeight="1">
      <c r="A129" s="395" t="s">
        <v>454</v>
      </c>
      <c r="B129" s="396" t="s">
        <v>455</v>
      </c>
      <c r="C129" s="940" t="s">
        <v>448</v>
      </c>
      <c r="D129" s="424">
        <v>0</v>
      </c>
      <c r="E129" s="425">
        <v>0</v>
      </c>
      <c r="F129" s="385"/>
    </row>
    <row r="130" spans="1:6" ht="12.75" customHeight="1">
      <c r="A130" s="395" t="s">
        <v>615</v>
      </c>
      <c r="B130" s="396" t="s">
        <v>457</v>
      </c>
      <c r="C130" s="940" t="s">
        <v>451</v>
      </c>
      <c r="D130" s="424">
        <v>0</v>
      </c>
      <c r="E130" s="425">
        <v>0</v>
      </c>
      <c r="F130" s="385"/>
    </row>
    <row r="131" spans="1:6" ht="12.75" customHeight="1">
      <c r="A131" s="395" t="s">
        <v>459</v>
      </c>
      <c r="B131" s="396" t="s">
        <v>460</v>
      </c>
      <c r="C131" s="940" t="s">
        <v>453</v>
      </c>
      <c r="D131" s="424">
        <v>0</v>
      </c>
      <c r="E131" s="425">
        <v>0</v>
      </c>
      <c r="F131" s="385"/>
    </row>
    <row r="132" spans="1:6" ht="12.75" customHeight="1">
      <c r="A132" s="395" t="s">
        <v>462</v>
      </c>
      <c r="B132" s="396" t="s">
        <v>407</v>
      </c>
      <c r="C132" s="940" t="s">
        <v>456</v>
      </c>
      <c r="D132" s="424">
        <v>-29549.39673</v>
      </c>
      <c r="E132" s="425">
        <v>37674.23962</v>
      </c>
      <c r="F132" s="385"/>
    </row>
    <row r="133" spans="1:6" ht="12.75" customHeight="1">
      <c r="A133" s="395" t="s">
        <v>464</v>
      </c>
      <c r="B133" s="396" t="s">
        <v>465</v>
      </c>
      <c r="C133" s="940" t="s">
        <v>458</v>
      </c>
      <c r="D133" s="424">
        <v>0</v>
      </c>
      <c r="E133" s="425">
        <v>0</v>
      </c>
      <c r="F133" s="385"/>
    </row>
    <row r="134" spans="1:6" ht="12.75" customHeight="1">
      <c r="A134" s="402" t="s">
        <v>467</v>
      </c>
      <c r="B134" s="936" t="s">
        <v>1118</v>
      </c>
      <c r="C134" s="940" t="s">
        <v>461</v>
      </c>
      <c r="D134" s="400">
        <f>SUM(D135:D136)</f>
        <v>681988.8308400001</v>
      </c>
      <c r="E134" s="401">
        <f>SUM(E135:E136)</f>
        <v>674204.0386399999</v>
      </c>
      <c r="F134" s="385"/>
    </row>
    <row r="135" spans="1:6" ht="12.75" customHeight="1">
      <c r="A135" s="395" t="s">
        <v>469</v>
      </c>
      <c r="B135" s="396" t="s">
        <v>470</v>
      </c>
      <c r="C135" s="940" t="s">
        <v>463</v>
      </c>
      <c r="D135" s="424">
        <v>6195.50349</v>
      </c>
      <c r="E135" s="425">
        <v>13863.44685</v>
      </c>
      <c r="F135" s="385"/>
    </row>
    <row r="136" spans="1:6" ht="12.75" customHeight="1">
      <c r="A136" s="395" t="s">
        <v>471</v>
      </c>
      <c r="B136" s="396" t="s">
        <v>472</v>
      </c>
      <c r="C136" s="940" t="s">
        <v>466</v>
      </c>
      <c r="D136" s="424">
        <v>675793.32735</v>
      </c>
      <c r="E136" s="425">
        <v>660340.59179</v>
      </c>
      <c r="F136" s="385"/>
    </row>
    <row r="137" spans="1:6" ht="12.75" customHeight="1" thickBot="1">
      <c r="A137" s="403" t="s">
        <v>473</v>
      </c>
      <c r="B137" s="946" t="s">
        <v>1119</v>
      </c>
      <c r="C137" s="947" t="s">
        <v>468</v>
      </c>
      <c r="D137" s="415">
        <f>D90+D99</f>
        <v>15310465.811330002</v>
      </c>
      <c r="E137" s="410">
        <f>E90+E99</f>
        <v>15623560.542259999</v>
      </c>
      <c r="F137" s="385"/>
    </row>
    <row r="138" spans="1:6" ht="12.75" customHeight="1">
      <c r="A138" s="416"/>
      <c r="B138" s="417"/>
      <c r="C138" s="417"/>
      <c r="D138" s="418"/>
      <c r="E138" s="418"/>
      <c r="F138" s="385"/>
    </row>
    <row r="139" spans="1:6" ht="12.75" customHeight="1">
      <c r="A139" s="416" t="s">
        <v>648</v>
      </c>
      <c r="B139" s="417"/>
      <c r="C139" s="417"/>
      <c r="D139" s="418"/>
      <c r="E139" s="418"/>
      <c r="F139" s="385"/>
    </row>
    <row r="140" spans="1:6" ht="12.75" customHeight="1">
      <c r="A140" s="419" t="s">
        <v>667</v>
      </c>
      <c r="B140" s="420"/>
      <c r="C140" s="420"/>
      <c r="D140" s="418"/>
      <c r="E140" s="418"/>
      <c r="F140" s="385"/>
    </row>
    <row r="141" spans="1:6" ht="12.75">
      <c r="A141" s="421" t="s">
        <v>70</v>
      </c>
      <c r="B141" s="422"/>
      <c r="C141" s="422"/>
      <c r="D141" s="418"/>
      <c r="E141" s="418"/>
      <c r="F141" s="385"/>
    </row>
    <row r="142" spans="1:6" ht="12.75" customHeight="1">
      <c r="A142" s="423" t="s">
        <v>668</v>
      </c>
      <c r="B142" s="422"/>
      <c r="C142" s="422"/>
      <c r="D142" s="418"/>
      <c r="E142" s="418"/>
      <c r="F142" s="385"/>
    </row>
    <row r="143" ht="12.75" customHeight="1">
      <c r="A143" s="71"/>
    </row>
  </sheetData>
  <sheetProtection/>
  <mergeCells count="6">
    <mergeCell ref="A1:E1"/>
    <mergeCell ref="A2:E2"/>
    <mergeCell ref="A3:E3"/>
    <mergeCell ref="A4:E4"/>
    <mergeCell ref="B6:C6"/>
    <mergeCell ref="B89:C89"/>
  </mergeCells>
  <printOptions/>
  <pageMargins left="0.5905511811023623" right="0" top="0.3937007874015748" bottom="0.1968503937007874" header="0" footer="0"/>
  <pageSetup horizontalDpi="600" verticalDpi="600" orientation="portrait" paperSize="9" scale="78" r:id="rId1"/>
  <rowBreaks count="1" manualBreakCount="1">
    <brk id="76" max="4" man="1"/>
  </rowBreaks>
</worksheet>
</file>

<file path=xl/worksheets/sheet10.xml><?xml version="1.0" encoding="utf-8"?>
<worksheet xmlns="http://schemas.openxmlformats.org/spreadsheetml/2006/main" xmlns:r="http://schemas.openxmlformats.org/officeDocument/2006/relationships">
  <sheetPr>
    <tabColor theme="9" tint="-0.24997000396251678"/>
    <pageSetUpPr fitToPage="1"/>
  </sheetPr>
  <dimension ref="A1:X73"/>
  <sheetViews>
    <sheetView zoomScale="89" zoomScaleNormal="89" zoomScalePageLayoutView="0" workbookViewId="0" topLeftCell="A1">
      <pane xSplit="6" ySplit="5" topLeftCell="G6"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3.7109375" style="0" customWidth="1"/>
    <col min="2" max="2" width="8.00390625" style="0" customWidth="1"/>
    <col min="3" max="3" width="7.28125" style="0" customWidth="1"/>
    <col min="5" max="5" width="40.421875" style="0" customWidth="1"/>
    <col min="6" max="6" width="7.8515625" style="0" customWidth="1"/>
    <col min="7" max="12" width="12.7109375" style="0" customWidth="1"/>
    <col min="13" max="13" width="10.57421875" style="1046" customWidth="1"/>
    <col min="14" max="14" width="11.00390625" style="0" customWidth="1"/>
    <col min="15" max="15" width="12.00390625" style="0" customWidth="1"/>
    <col min="16" max="16" width="10.421875" style="0" customWidth="1"/>
    <col min="17" max="17" width="0.9921875" style="0" customWidth="1"/>
    <col min="18" max="18" width="11.7109375" style="0" customWidth="1"/>
    <col min="19" max="19" width="11.421875" style="0" customWidth="1"/>
    <col min="20" max="20" width="1.57421875" style="0" customWidth="1"/>
    <col min="22" max="22" width="10.7109375" style="0" bestFit="1" customWidth="1"/>
  </cols>
  <sheetData>
    <row r="1" spans="1:19" ht="26.25">
      <c r="A1" s="1161" t="s">
        <v>857</v>
      </c>
      <c r="C1" s="188"/>
      <c r="D1" s="188"/>
      <c r="E1" s="188"/>
      <c r="F1" s="188"/>
      <c r="S1" s="1131" t="s">
        <v>520</v>
      </c>
    </row>
    <row r="2" spans="2:19" ht="5.25" customHeight="1" thickBot="1">
      <c r="B2" s="188"/>
      <c r="C2" s="188"/>
      <c r="D2" s="188"/>
      <c r="J2" s="1047"/>
      <c r="K2" s="1047"/>
      <c r="S2" s="198"/>
    </row>
    <row r="3" spans="1:19" ht="24" customHeight="1">
      <c r="A3" s="1244" t="s">
        <v>492</v>
      </c>
      <c r="B3" s="1309" t="s">
        <v>1005</v>
      </c>
      <c r="C3" s="1309"/>
      <c r="D3" s="1309"/>
      <c r="E3" s="1309"/>
      <c r="F3" s="1310" t="s">
        <v>109</v>
      </c>
      <c r="G3" s="1313" t="s">
        <v>723</v>
      </c>
      <c r="H3" s="1279"/>
      <c r="I3" s="1254" t="s">
        <v>724</v>
      </c>
      <c r="J3" s="1254"/>
      <c r="K3" s="1254" t="s">
        <v>725</v>
      </c>
      <c r="L3" s="1254"/>
      <c r="M3" s="1314" t="s">
        <v>993</v>
      </c>
      <c r="N3" s="1316" t="s">
        <v>891</v>
      </c>
      <c r="O3" s="1318" t="s">
        <v>994</v>
      </c>
      <c r="P3" s="1258" t="s">
        <v>995</v>
      </c>
      <c r="R3" s="1286" t="s">
        <v>996</v>
      </c>
      <c r="S3" s="1320" t="s">
        <v>1213</v>
      </c>
    </row>
    <row r="4" spans="1:19" ht="15">
      <c r="A4" s="1245"/>
      <c r="B4" s="1249"/>
      <c r="C4" s="1249"/>
      <c r="D4" s="1249"/>
      <c r="E4" s="1249"/>
      <c r="F4" s="1311"/>
      <c r="G4" s="185" t="s">
        <v>795</v>
      </c>
      <c r="H4" s="177" t="s">
        <v>796</v>
      </c>
      <c r="I4" s="177" t="s">
        <v>650</v>
      </c>
      <c r="J4" s="177" t="s">
        <v>655</v>
      </c>
      <c r="K4" s="177" t="s">
        <v>650</v>
      </c>
      <c r="L4" s="177" t="s">
        <v>655</v>
      </c>
      <c r="M4" s="1315"/>
      <c r="N4" s="1317"/>
      <c r="O4" s="1319"/>
      <c r="P4" s="1259"/>
      <c r="R4" s="1287"/>
      <c r="S4" s="1321"/>
    </row>
    <row r="5" spans="1:19" ht="15.75" thickBot="1">
      <c r="A5" s="1245"/>
      <c r="B5" s="1249"/>
      <c r="C5" s="1249"/>
      <c r="D5" s="1249"/>
      <c r="E5" s="1249"/>
      <c r="F5" s="1312"/>
      <c r="G5" s="552" t="s">
        <v>572</v>
      </c>
      <c r="H5" s="553" t="s">
        <v>573</v>
      </c>
      <c r="I5" s="553" t="s">
        <v>574</v>
      </c>
      <c r="J5" s="553" t="s">
        <v>575</v>
      </c>
      <c r="K5" s="553" t="s">
        <v>652</v>
      </c>
      <c r="L5" s="553" t="s">
        <v>653</v>
      </c>
      <c r="M5" s="554" t="s">
        <v>780</v>
      </c>
      <c r="N5" s="555" t="s">
        <v>794</v>
      </c>
      <c r="O5" s="556" t="s">
        <v>727</v>
      </c>
      <c r="P5" s="557" t="s">
        <v>579</v>
      </c>
      <c r="R5" s="730" t="s">
        <v>580</v>
      </c>
      <c r="S5" s="731" t="s">
        <v>31</v>
      </c>
    </row>
    <row r="6" spans="1:19" ht="15">
      <c r="A6" s="1048">
        <v>1</v>
      </c>
      <c r="B6" s="1322" t="s">
        <v>654</v>
      </c>
      <c r="C6" s="1322"/>
      <c r="D6" s="1322"/>
      <c r="E6" s="1322"/>
      <c r="F6" s="877"/>
      <c r="G6" s="1049">
        <f aca="true" t="shared" si="0" ref="G6:L6">G7+G15+G25</f>
        <v>73828.48841</v>
      </c>
      <c r="H6" s="1049">
        <f t="shared" si="0"/>
        <v>32122.02554</v>
      </c>
      <c r="I6" s="1049">
        <f t="shared" si="0"/>
        <v>261507.58696000002</v>
      </c>
      <c r="J6" s="1049">
        <f t="shared" si="0"/>
        <v>212048.14517</v>
      </c>
      <c r="K6" s="1049">
        <f t="shared" si="0"/>
        <v>335336.07537</v>
      </c>
      <c r="L6" s="1049">
        <f t="shared" si="0"/>
        <v>244170.17071</v>
      </c>
      <c r="M6" s="1050">
        <v>85</v>
      </c>
      <c r="N6" s="1051">
        <f>N7+N15+N25</f>
        <v>0</v>
      </c>
      <c r="O6" s="1052">
        <f>O7+O15+O25</f>
        <v>91165.90466</v>
      </c>
      <c r="P6" s="1051">
        <v>2629.8842600000003</v>
      </c>
      <c r="Q6" s="300"/>
      <c r="R6" s="1052">
        <f>R7+R15+R25</f>
        <v>0</v>
      </c>
      <c r="S6" s="1051">
        <f>S7+S15+S25</f>
        <v>244170.17071</v>
      </c>
    </row>
    <row r="7" spans="1:19" ht="13.5" customHeight="1">
      <c r="A7" s="680">
        <v>2</v>
      </c>
      <c r="B7" s="1323" t="s">
        <v>25</v>
      </c>
      <c r="C7" s="1323"/>
      <c r="D7" s="1323"/>
      <c r="E7" s="1323"/>
      <c r="F7" s="878"/>
      <c r="G7" s="830">
        <f aca="true" t="shared" si="1" ref="G7:L7">G8+G11</f>
        <v>97.5056</v>
      </c>
      <c r="H7" s="672">
        <f>H8+H11</f>
        <v>97.5056</v>
      </c>
      <c r="I7" s="672">
        <f t="shared" si="1"/>
        <v>0</v>
      </c>
      <c r="J7" s="672">
        <f t="shared" si="1"/>
        <v>0</v>
      </c>
      <c r="K7" s="672">
        <f t="shared" si="1"/>
        <v>97.5056</v>
      </c>
      <c r="L7" s="672">
        <f t="shared" si="1"/>
        <v>97.5056</v>
      </c>
      <c r="M7" s="741">
        <v>85</v>
      </c>
      <c r="N7" s="673">
        <f>N8+N11</f>
        <v>0</v>
      </c>
      <c r="O7" s="675">
        <f>O8+O11</f>
        <v>0</v>
      </c>
      <c r="P7" s="673">
        <v>0</v>
      </c>
      <c r="Q7" s="300"/>
      <c r="R7" s="675">
        <f>R8+R11</f>
        <v>0</v>
      </c>
      <c r="S7" s="673">
        <f>S8+S11</f>
        <v>97.5056</v>
      </c>
    </row>
    <row r="8" spans="1:19" ht="15">
      <c r="A8" s="189">
        <v>3</v>
      </c>
      <c r="B8" s="512"/>
      <c r="C8" s="1324" t="s">
        <v>186</v>
      </c>
      <c r="D8" s="1325"/>
      <c r="E8" s="1326"/>
      <c r="F8" s="1053"/>
      <c r="G8" s="830">
        <f aca="true" t="shared" si="2" ref="G8:L8">G9+G10</f>
        <v>0</v>
      </c>
      <c r="H8" s="672">
        <f t="shared" si="2"/>
        <v>0</v>
      </c>
      <c r="I8" s="672">
        <f>I9+I10</f>
        <v>0</v>
      </c>
      <c r="J8" s="672">
        <f t="shared" si="2"/>
        <v>0</v>
      </c>
      <c r="K8" s="672">
        <f t="shared" si="2"/>
        <v>0</v>
      </c>
      <c r="L8" s="672">
        <f t="shared" si="2"/>
        <v>0</v>
      </c>
      <c r="M8" s="741"/>
      <c r="N8" s="673">
        <f>N9+N10</f>
        <v>0</v>
      </c>
      <c r="O8" s="675">
        <f>O9+O10</f>
        <v>0</v>
      </c>
      <c r="P8" s="673">
        <v>0</v>
      </c>
      <c r="Q8" s="300"/>
      <c r="R8" s="675">
        <f>R9+R10</f>
        <v>0</v>
      </c>
      <c r="S8" s="673">
        <f>S9+S10</f>
        <v>0</v>
      </c>
    </row>
    <row r="9" spans="1:19" ht="15">
      <c r="A9" s="189">
        <v>4</v>
      </c>
      <c r="B9" s="513"/>
      <c r="C9" s="514"/>
      <c r="D9" s="515" t="s">
        <v>187</v>
      </c>
      <c r="E9" s="515"/>
      <c r="F9" s="1054"/>
      <c r="G9" s="831"/>
      <c r="H9" s="558"/>
      <c r="I9" s="558"/>
      <c r="J9" s="558"/>
      <c r="K9" s="485">
        <f>G9+I9</f>
        <v>0</v>
      </c>
      <c r="L9" s="485">
        <f>H9+J9</f>
        <v>0</v>
      </c>
      <c r="M9" s="558">
        <v>0</v>
      </c>
      <c r="N9" s="1055"/>
      <c r="O9" s="1056">
        <f>K9-L9</f>
        <v>0</v>
      </c>
      <c r="P9" s="1055">
        <v>0</v>
      </c>
      <c r="R9" s="561"/>
      <c r="S9" s="486">
        <f>L9+R9</f>
        <v>0</v>
      </c>
    </row>
    <row r="10" spans="1:19" ht="15">
      <c r="A10" s="189">
        <v>5</v>
      </c>
      <c r="B10" s="516"/>
      <c r="C10" s="517"/>
      <c r="D10" s="518" t="s">
        <v>188</v>
      </c>
      <c r="E10" s="518"/>
      <c r="F10" s="1054"/>
      <c r="G10" s="831"/>
      <c r="H10" s="558"/>
      <c r="I10" s="558"/>
      <c r="J10" s="558"/>
      <c r="K10" s="485">
        <f>G10+I10</f>
        <v>0</v>
      </c>
      <c r="L10" s="485">
        <f>H10+J10</f>
        <v>0</v>
      </c>
      <c r="M10" s="558">
        <v>0</v>
      </c>
      <c r="N10" s="1055"/>
      <c r="O10" s="1056">
        <f>K10-L10</f>
        <v>0</v>
      </c>
      <c r="P10" s="1055">
        <v>0</v>
      </c>
      <c r="R10" s="561"/>
      <c r="S10" s="486">
        <f>L10+R10</f>
        <v>0</v>
      </c>
    </row>
    <row r="11" spans="1:19" ht="15">
      <c r="A11" s="189">
        <v>6</v>
      </c>
      <c r="B11" s="513"/>
      <c r="C11" s="1327" t="s">
        <v>729</v>
      </c>
      <c r="D11" s="1328"/>
      <c r="E11" s="1329"/>
      <c r="F11" s="1053"/>
      <c r="G11" s="830">
        <f aca="true" t="shared" si="3" ref="G11:L11">G12+G13+G14</f>
        <v>97.5056</v>
      </c>
      <c r="H11" s="672">
        <f t="shared" si="3"/>
        <v>97.5056</v>
      </c>
      <c r="I11" s="672">
        <f t="shared" si="3"/>
        <v>0</v>
      </c>
      <c r="J11" s="672">
        <f>J12+J13+J14</f>
        <v>0</v>
      </c>
      <c r="K11" s="672">
        <f t="shared" si="3"/>
        <v>97.5056</v>
      </c>
      <c r="L11" s="672">
        <f t="shared" si="3"/>
        <v>97.5056</v>
      </c>
      <c r="M11" s="741">
        <v>85</v>
      </c>
      <c r="N11" s="673">
        <f>N12+N13+N14</f>
        <v>0</v>
      </c>
      <c r="O11" s="675">
        <f>O12+O13+O14</f>
        <v>0</v>
      </c>
      <c r="P11" s="673">
        <v>0</v>
      </c>
      <c r="R11" s="675">
        <f>R12+R13+R14</f>
        <v>0</v>
      </c>
      <c r="S11" s="673">
        <f>S12+S13+S14</f>
        <v>97.5056</v>
      </c>
    </row>
    <row r="12" spans="1:19" ht="15">
      <c r="A12" s="189">
        <v>7</v>
      </c>
      <c r="B12" s="519"/>
      <c r="C12" s="519"/>
      <c r="D12" s="1330" t="s">
        <v>730</v>
      </c>
      <c r="E12" s="1330"/>
      <c r="F12" s="1057"/>
      <c r="G12" s="831"/>
      <c r="H12" s="558"/>
      <c r="I12" s="558"/>
      <c r="J12" s="558"/>
      <c r="K12" s="485">
        <f aca="true" t="shared" si="4" ref="K12:L14">G12+I12</f>
        <v>0</v>
      </c>
      <c r="L12" s="485">
        <f t="shared" si="4"/>
        <v>0</v>
      </c>
      <c r="M12" s="558">
        <v>0</v>
      </c>
      <c r="N12" s="1055"/>
      <c r="O12" s="1056">
        <f>K12-L12</f>
        <v>0</v>
      </c>
      <c r="P12" s="1055">
        <v>0</v>
      </c>
      <c r="R12" s="561"/>
      <c r="S12" s="486">
        <f>L12+R12</f>
        <v>0</v>
      </c>
    </row>
    <row r="13" spans="1:19" ht="15">
      <c r="A13" s="189">
        <v>8</v>
      </c>
      <c r="B13" s="519"/>
      <c r="C13" s="519"/>
      <c r="D13" s="1330" t="s">
        <v>731</v>
      </c>
      <c r="E13" s="1330"/>
      <c r="F13" s="1057"/>
      <c r="G13" s="831">
        <v>97.5056</v>
      </c>
      <c r="H13" s="558">
        <v>97.5056</v>
      </c>
      <c r="I13" s="558">
        <v>0</v>
      </c>
      <c r="J13" s="558">
        <v>0</v>
      </c>
      <c r="K13" s="485">
        <f t="shared" si="4"/>
        <v>97.5056</v>
      </c>
      <c r="L13" s="485">
        <f t="shared" si="4"/>
        <v>97.5056</v>
      </c>
      <c r="M13" s="558">
        <v>85</v>
      </c>
      <c r="N13" s="1055"/>
      <c r="O13" s="1056">
        <f>K13-L13</f>
        <v>0</v>
      </c>
      <c r="P13" s="1055">
        <v>0</v>
      </c>
      <c r="R13" s="561"/>
      <c r="S13" s="486">
        <f>L13+R13</f>
        <v>97.5056</v>
      </c>
    </row>
    <row r="14" spans="1:19" ht="15" hidden="1">
      <c r="A14" s="189">
        <v>9</v>
      </c>
      <c r="B14" s="521"/>
      <c r="C14" s="521"/>
      <c r="D14" s="1331" t="s">
        <v>732</v>
      </c>
      <c r="E14" s="1331"/>
      <c r="F14" s="1057"/>
      <c r="G14" s="831">
        <v>0</v>
      </c>
      <c r="H14" s="558">
        <v>0</v>
      </c>
      <c r="I14" s="558">
        <v>0</v>
      </c>
      <c r="J14" s="558">
        <v>0</v>
      </c>
      <c r="K14" s="485">
        <f t="shared" si="4"/>
        <v>0</v>
      </c>
      <c r="L14" s="485">
        <f t="shared" si="4"/>
        <v>0</v>
      </c>
      <c r="M14" s="558"/>
      <c r="N14" s="1055">
        <v>0</v>
      </c>
      <c r="O14" s="1056">
        <f>K14-L14</f>
        <v>0</v>
      </c>
      <c r="P14" s="1055">
        <v>0</v>
      </c>
      <c r="R14" s="561">
        <v>0</v>
      </c>
      <c r="S14" s="486">
        <f>L14+R14</f>
        <v>0</v>
      </c>
    </row>
    <row r="15" spans="1:19" ht="13.5" customHeight="1">
      <c r="A15" s="189">
        <v>9</v>
      </c>
      <c r="B15" s="1266" t="s">
        <v>26</v>
      </c>
      <c r="C15" s="1266"/>
      <c r="D15" s="1266"/>
      <c r="E15" s="1266"/>
      <c r="F15" s="878" t="s">
        <v>846</v>
      </c>
      <c r="G15" s="1058">
        <f aca="true" t="shared" si="5" ref="G15:L15">G16+G18+G20+G23</f>
        <v>2717.5438000000004</v>
      </c>
      <c r="H15" s="891">
        <f t="shared" si="5"/>
        <v>32024.51994</v>
      </c>
      <c r="I15" s="891">
        <f t="shared" si="5"/>
        <v>247691.22587000002</v>
      </c>
      <c r="J15" s="891">
        <f t="shared" si="5"/>
        <v>212048.14517</v>
      </c>
      <c r="K15" s="891">
        <f t="shared" si="5"/>
        <v>250408.76967</v>
      </c>
      <c r="L15" s="891">
        <f t="shared" si="5"/>
        <v>244072.66511</v>
      </c>
      <c r="M15" s="892">
        <v>85</v>
      </c>
      <c r="N15" s="854">
        <f>N16+N18+N20+N23</f>
        <v>0</v>
      </c>
      <c r="O15" s="1059">
        <f>O16+O18+O20+O23</f>
        <v>6336.104560000014</v>
      </c>
      <c r="P15" s="854">
        <v>2629.8842600000003</v>
      </c>
      <c r="R15" s="1059">
        <f>R16+R18+R20+R23</f>
        <v>0</v>
      </c>
      <c r="S15" s="854">
        <f>S16+S18+S20+S23</f>
        <v>244072.66511</v>
      </c>
    </row>
    <row r="16" spans="1:19" ht="15">
      <c r="A16" s="189">
        <v>10</v>
      </c>
      <c r="B16" s="519"/>
      <c r="C16" s="1332" t="s">
        <v>733</v>
      </c>
      <c r="D16" s="1332"/>
      <c r="E16" s="1332"/>
      <c r="F16" s="1060" t="s">
        <v>846</v>
      </c>
      <c r="G16" s="830">
        <f aca="true" t="shared" si="6" ref="G16:L16">G17</f>
        <v>360.74409</v>
      </c>
      <c r="H16" s="672">
        <f t="shared" si="6"/>
        <v>0</v>
      </c>
      <c r="I16" s="672">
        <f t="shared" si="6"/>
        <v>0</v>
      </c>
      <c r="J16" s="672">
        <f t="shared" si="6"/>
        <v>0</v>
      </c>
      <c r="K16" s="672">
        <f t="shared" si="6"/>
        <v>360.74409</v>
      </c>
      <c r="L16" s="672">
        <f t="shared" si="6"/>
        <v>0</v>
      </c>
      <c r="M16" s="741"/>
      <c r="N16" s="673">
        <f>N17</f>
        <v>0</v>
      </c>
      <c r="O16" s="675">
        <f>O17</f>
        <v>360.74409</v>
      </c>
      <c r="P16" s="673">
        <v>360.74409</v>
      </c>
      <c r="R16" s="675">
        <f>R17</f>
        <v>0</v>
      </c>
      <c r="S16" s="673">
        <f>S17</f>
        <v>0</v>
      </c>
    </row>
    <row r="17" spans="1:19" ht="15">
      <c r="A17" s="189">
        <v>11</v>
      </c>
      <c r="B17" s="519"/>
      <c r="C17" s="520"/>
      <c r="D17" s="520" t="s">
        <v>734</v>
      </c>
      <c r="E17" s="520"/>
      <c r="F17" s="1061" t="s">
        <v>846</v>
      </c>
      <c r="G17" s="831">
        <v>360.74409</v>
      </c>
      <c r="H17" s="558">
        <v>0</v>
      </c>
      <c r="I17" s="558">
        <v>0</v>
      </c>
      <c r="J17" s="558">
        <v>0</v>
      </c>
      <c r="K17" s="485">
        <f>G17+I17</f>
        <v>360.74409</v>
      </c>
      <c r="L17" s="485">
        <f>H17+J17</f>
        <v>0</v>
      </c>
      <c r="M17" s="558"/>
      <c r="N17" s="1055"/>
      <c r="O17" s="1056">
        <f>K17-L17</f>
        <v>360.74409</v>
      </c>
      <c r="P17" s="1055">
        <v>360.74409</v>
      </c>
      <c r="R17" s="561"/>
      <c r="S17" s="486">
        <f>L17+R17</f>
        <v>0</v>
      </c>
    </row>
    <row r="18" spans="1:19" ht="15">
      <c r="A18" s="189">
        <v>12</v>
      </c>
      <c r="B18" s="519"/>
      <c r="C18" s="1332" t="s">
        <v>735</v>
      </c>
      <c r="D18" s="1332"/>
      <c r="E18" s="1332"/>
      <c r="F18" s="1060" t="s">
        <v>846</v>
      </c>
      <c r="G18" s="830">
        <f aca="true" t="shared" si="7" ref="G18:L18">G19</f>
        <v>253.42999</v>
      </c>
      <c r="H18" s="672">
        <f>H19</f>
        <v>26431.66833</v>
      </c>
      <c r="I18" s="672">
        <f t="shared" si="7"/>
        <v>54808.30142999999</v>
      </c>
      <c r="J18" s="672">
        <f t="shared" si="7"/>
        <v>66901.45063</v>
      </c>
      <c r="K18" s="672">
        <f t="shared" si="7"/>
        <v>55061.73141999999</v>
      </c>
      <c r="L18" s="672">
        <f t="shared" si="7"/>
        <v>93333.11896</v>
      </c>
      <c r="M18" s="741">
        <v>85</v>
      </c>
      <c r="N18" s="673">
        <f>N19</f>
        <v>0</v>
      </c>
      <c r="O18" s="675">
        <f>O19</f>
        <v>-38271.38754000002</v>
      </c>
      <c r="P18" s="673">
        <v>2258.54134</v>
      </c>
      <c r="R18" s="675">
        <f>R19</f>
        <v>0</v>
      </c>
      <c r="S18" s="673">
        <f>S19</f>
        <v>93333.11896</v>
      </c>
    </row>
    <row r="19" spans="1:19" ht="15">
      <c r="A19" s="189">
        <v>13</v>
      </c>
      <c r="B19" s="522"/>
      <c r="C19" s="516"/>
      <c r="D19" s="523" t="s">
        <v>736</v>
      </c>
      <c r="E19" s="520"/>
      <c r="F19" s="1061" t="s">
        <v>846</v>
      </c>
      <c r="G19" s="831">
        <v>253.42999</v>
      </c>
      <c r="H19" s="558">
        <v>26431.66833</v>
      </c>
      <c r="I19" s="558">
        <v>54808.30142999999</v>
      </c>
      <c r="J19" s="558">
        <v>66901.45063</v>
      </c>
      <c r="K19" s="485">
        <f>G19+I19</f>
        <v>55061.73141999999</v>
      </c>
      <c r="L19" s="485">
        <f>H19+J19</f>
        <v>93333.11896</v>
      </c>
      <c r="M19" s="558">
        <v>85</v>
      </c>
      <c r="N19" s="1055"/>
      <c r="O19" s="1056">
        <f>K19-L19</f>
        <v>-38271.38754000002</v>
      </c>
      <c r="P19" s="1055">
        <v>2258.54134</v>
      </c>
      <c r="R19" s="561"/>
      <c r="S19" s="486">
        <f>L19+R19</f>
        <v>93333.11896</v>
      </c>
    </row>
    <row r="20" spans="1:19" ht="15">
      <c r="A20" s="189">
        <v>14</v>
      </c>
      <c r="B20" s="522"/>
      <c r="C20" s="1018" t="s">
        <v>737</v>
      </c>
      <c r="D20" s="742"/>
      <c r="E20" s="1018"/>
      <c r="F20" s="1060" t="s">
        <v>846</v>
      </c>
      <c r="G20" s="830">
        <f aca="true" t="shared" si="8" ref="G20:L20">G21+G22</f>
        <v>0</v>
      </c>
      <c r="H20" s="672">
        <f t="shared" si="8"/>
        <v>4399.49641</v>
      </c>
      <c r="I20" s="672">
        <f>I21+I22</f>
        <v>0</v>
      </c>
      <c r="J20" s="672">
        <f t="shared" si="8"/>
        <v>0</v>
      </c>
      <c r="K20" s="672">
        <f t="shared" si="8"/>
        <v>0</v>
      </c>
      <c r="L20" s="672">
        <f t="shared" si="8"/>
        <v>4399.49641</v>
      </c>
      <c r="M20" s="741">
        <v>85</v>
      </c>
      <c r="N20" s="673">
        <f>N21+N22</f>
        <v>0</v>
      </c>
      <c r="O20" s="675">
        <f>O21+O22</f>
        <v>-4399.49641</v>
      </c>
      <c r="P20" s="673">
        <v>0</v>
      </c>
      <c r="R20" s="675">
        <f>R21+R22</f>
        <v>0</v>
      </c>
      <c r="S20" s="673">
        <f>S21+S22</f>
        <v>4399.49641</v>
      </c>
    </row>
    <row r="21" spans="1:19" ht="15">
      <c r="A21" s="189">
        <v>15</v>
      </c>
      <c r="B21" s="522"/>
      <c r="C21" s="516"/>
      <c r="D21" s="523" t="s">
        <v>189</v>
      </c>
      <c r="E21" s="520"/>
      <c r="F21" s="1061" t="s">
        <v>846</v>
      </c>
      <c r="G21" s="831">
        <v>0</v>
      </c>
      <c r="H21" s="558">
        <v>4399.49641</v>
      </c>
      <c r="I21" s="558">
        <v>0</v>
      </c>
      <c r="J21" s="558">
        <v>0</v>
      </c>
      <c r="K21" s="485">
        <f>G21+I21</f>
        <v>0</v>
      </c>
      <c r="L21" s="485">
        <f>H21+J21</f>
        <v>4399.49641</v>
      </c>
      <c r="M21" s="558">
        <v>85</v>
      </c>
      <c r="N21" s="1055"/>
      <c r="O21" s="1056">
        <f>K21-L21</f>
        <v>-4399.49641</v>
      </c>
      <c r="P21" s="1055">
        <v>0</v>
      </c>
      <c r="R21" s="561"/>
      <c r="S21" s="486">
        <f>L21+R21</f>
        <v>4399.49641</v>
      </c>
    </row>
    <row r="22" spans="1:19" ht="15" hidden="1">
      <c r="A22" s="189"/>
      <c r="B22" s="522"/>
      <c r="C22" s="519"/>
      <c r="D22" s="523" t="s">
        <v>845</v>
      </c>
      <c r="E22" s="520"/>
      <c r="F22" s="1061" t="s">
        <v>846</v>
      </c>
      <c r="G22" s="831"/>
      <c r="H22" s="558">
        <v>0</v>
      </c>
      <c r="I22" s="558">
        <v>0</v>
      </c>
      <c r="J22" s="558">
        <v>0</v>
      </c>
      <c r="K22" s="485">
        <f>G22+I22</f>
        <v>0</v>
      </c>
      <c r="L22" s="485">
        <f>H22+J22</f>
        <v>0</v>
      </c>
      <c r="M22" s="558"/>
      <c r="N22" s="1055"/>
      <c r="O22" s="1056">
        <f>K22-L22</f>
        <v>0</v>
      </c>
      <c r="P22" s="1055"/>
      <c r="R22" s="561"/>
      <c r="S22" s="486">
        <f>L22+R22</f>
        <v>0</v>
      </c>
    </row>
    <row r="23" spans="1:19" ht="15">
      <c r="A23" s="189">
        <f>A21+1</f>
        <v>16</v>
      </c>
      <c r="B23" s="522"/>
      <c r="C23" s="1018" t="s">
        <v>738</v>
      </c>
      <c r="D23" s="742"/>
      <c r="E23" s="1018"/>
      <c r="F23" s="1060" t="s">
        <v>846</v>
      </c>
      <c r="G23" s="830">
        <f aca="true" t="shared" si="9" ref="G23:L23">G24</f>
        <v>2103.36972</v>
      </c>
      <c r="H23" s="672">
        <f t="shared" si="9"/>
        <v>1193.3552</v>
      </c>
      <c r="I23" s="672">
        <f t="shared" si="9"/>
        <v>192882.92444000003</v>
      </c>
      <c r="J23" s="672">
        <f>J24</f>
        <v>145146.69454</v>
      </c>
      <c r="K23" s="672">
        <f t="shared" si="9"/>
        <v>194986.29416000002</v>
      </c>
      <c r="L23" s="672">
        <f t="shared" si="9"/>
        <v>146340.04974</v>
      </c>
      <c r="M23" s="741">
        <v>85</v>
      </c>
      <c r="N23" s="673">
        <f>N24</f>
        <v>0</v>
      </c>
      <c r="O23" s="675">
        <f>O24</f>
        <v>48646.24442000003</v>
      </c>
      <c r="P23" s="673">
        <v>10.59883</v>
      </c>
      <c r="R23" s="675">
        <f>R24</f>
        <v>0</v>
      </c>
      <c r="S23" s="673">
        <f>S24</f>
        <v>146340.04974</v>
      </c>
    </row>
    <row r="24" spans="1:19" ht="15">
      <c r="A24" s="189">
        <f aca="true" t="shared" si="10" ref="A24:A52">A23+1</f>
        <v>17</v>
      </c>
      <c r="B24" s="516"/>
      <c r="C24" s="1062"/>
      <c r="D24" s="1063" t="s">
        <v>739</v>
      </c>
      <c r="E24" s="1064"/>
      <c r="F24" s="1065" t="s">
        <v>846</v>
      </c>
      <c r="G24" s="1066">
        <v>2103.36972</v>
      </c>
      <c r="H24" s="570">
        <v>1193.3552</v>
      </c>
      <c r="I24" s="570">
        <v>192882.92444000003</v>
      </c>
      <c r="J24" s="570">
        <v>145146.69454</v>
      </c>
      <c r="K24" s="733">
        <f>G24+I24</f>
        <v>194986.29416000002</v>
      </c>
      <c r="L24" s="733">
        <f>H24+J24</f>
        <v>146340.04974</v>
      </c>
      <c r="M24" s="570">
        <v>85</v>
      </c>
      <c r="N24" s="1067"/>
      <c r="O24" s="1068">
        <f>K24-L24</f>
        <v>48646.24442000003</v>
      </c>
      <c r="P24" s="1067">
        <v>10.59883</v>
      </c>
      <c r="R24" s="866"/>
      <c r="S24" s="734">
        <f>L24+R24</f>
        <v>146340.04974</v>
      </c>
    </row>
    <row r="25" spans="1:19" ht="13.5" customHeight="1">
      <c r="A25" s="189">
        <f t="shared" si="10"/>
        <v>18</v>
      </c>
      <c r="B25" s="1266" t="s">
        <v>1199</v>
      </c>
      <c r="C25" s="1266"/>
      <c r="D25" s="1266"/>
      <c r="E25" s="1266"/>
      <c r="F25" s="878"/>
      <c r="G25" s="672">
        <f aca="true" t="shared" si="11" ref="G25:L25">G26+G29+G32</f>
        <v>71013.43901</v>
      </c>
      <c r="H25" s="672">
        <f t="shared" si="11"/>
        <v>0</v>
      </c>
      <c r="I25" s="672">
        <f t="shared" si="11"/>
        <v>13816.36109</v>
      </c>
      <c r="J25" s="672">
        <f t="shared" si="11"/>
        <v>0</v>
      </c>
      <c r="K25" s="672">
        <f t="shared" si="11"/>
        <v>84829.8001</v>
      </c>
      <c r="L25" s="672">
        <f t="shared" si="11"/>
        <v>0</v>
      </c>
      <c r="M25" s="741">
        <v>78.175</v>
      </c>
      <c r="N25" s="1069">
        <f>N26+N29+N32</f>
        <v>0</v>
      </c>
      <c r="O25" s="1070">
        <f>O26+O29+O32</f>
        <v>84829.8001</v>
      </c>
      <c r="P25" s="1069">
        <v>0</v>
      </c>
      <c r="Q25" s="1071"/>
      <c r="R25" s="1070">
        <f>R26+R29+R32</f>
        <v>0</v>
      </c>
      <c r="S25" s="1069">
        <f>S26+S29+S32</f>
        <v>0</v>
      </c>
    </row>
    <row r="26" spans="1:19" ht="15">
      <c r="A26" s="189">
        <f t="shared" si="10"/>
        <v>19</v>
      </c>
      <c r="B26" s="1072"/>
      <c r="C26" s="1073" t="s">
        <v>1200</v>
      </c>
      <c r="D26" s="1074"/>
      <c r="E26" s="1075"/>
      <c r="F26" s="1076"/>
      <c r="G26" s="1077">
        <f aca="true" t="shared" si="12" ref="G26:L26">G27+G28</f>
        <v>42877.37131</v>
      </c>
      <c r="H26" s="1077">
        <f>H27+H28</f>
        <v>0</v>
      </c>
      <c r="I26" s="1077">
        <f t="shared" si="12"/>
        <v>13816.36109</v>
      </c>
      <c r="J26" s="1077">
        <f t="shared" si="12"/>
        <v>0</v>
      </c>
      <c r="K26" s="1077">
        <f t="shared" si="12"/>
        <v>56693.7324</v>
      </c>
      <c r="L26" s="1077">
        <f t="shared" si="12"/>
        <v>0</v>
      </c>
      <c r="M26" s="1078">
        <v>71.35</v>
      </c>
      <c r="N26" s="1079">
        <f>N27+N28</f>
        <v>0</v>
      </c>
      <c r="O26" s="1080">
        <f>O27+O28</f>
        <v>56693.7324</v>
      </c>
      <c r="P26" s="1079">
        <v>0</v>
      </c>
      <c r="R26" s="1080">
        <f>R27+R28</f>
        <v>0</v>
      </c>
      <c r="S26" s="1079">
        <f>S27+S28</f>
        <v>0</v>
      </c>
    </row>
    <row r="27" spans="1:19" ht="15">
      <c r="A27" s="189">
        <f t="shared" si="10"/>
        <v>20</v>
      </c>
      <c r="B27" s="513"/>
      <c r="C27" s="520"/>
      <c r="D27" s="520" t="s">
        <v>1201</v>
      </c>
      <c r="E27" s="1081"/>
      <c r="F27" s="1061"/>
      <c r="G27" s="1066">
        <v>42877.37131</v>
      </c>
      <c r="H27" s="570">
        <v>0</v>
      </c>
      <c r="I27" s="570">
        <v>13816.36109</v>
      </c>
      <c r="J27" s="570">
        <v>0</v>
      </c>
      <c r="K27" s="733">
        <f>G27+I27</f>
        <v>56693.7324</v>
      </c>
      <c r="L27" s="733">
        <f>H27+J27</f>
        <v>0</v>
      </c>
      <c r="M27" s="570">
        <v>71.35</v>
      </c>
      <c r="N27" s="1067"/>
      <c r="O27" s="1068">
        <f>K27-L27</f>
        <v>56693.7324</v>
      </c>
      <c r="P27" s="1067">
        <v>0</v>
      </c>
      <c r="R27" s="866"/>
      <c r="S27" s="734">
        <f>L27+R27</f>
        <v>0</v>
      </c>
    </row>
    <row r="28" spans="1:19" ht="15" hidden="1">
      <c r="A28" s="189">
        <f t="shared" si="10"/>
        <v>21</v>
      </c>
      <c r="B28" s="513"/>
      <c r="C28" s="520"/>
      <c r="D28" s="523"/>
      <c r="E28" s="1081"/>
      <c r="F28" s="1061"/>
      <c r="G28" s="831"/>
      <c r="H28" s="558"/>
      <c r="I28" s="558"/>
      <c r="J28" s="558"/>
      <c r="K28" s="733">
        <f>G28+I28</f>
        <v>0</v>
      </c>
      <c r="L28" s="733">
        <f>H28+J28</f>
        <v>0</v>
      </c>
      <c r="M28" s="558"/>
      <c r="N28" s="1055"/>
      <c r="O28" s="1068">
        <f>K28-L28</f>
        <v>0</v>
      </c>
      <c r="P28" s="1055">
        <v>0</v>
      </c>
      <c r="Q28" s="1082"/>
      <c r="R28" s="561"/>
      <c r="S28" s="734">
        <f>L28+R28</f>
        <v>0</v>
      </c>
    </row>
    <row r="29" spans="1:19" ht="15">
      <c r="A29" s="189">
        <f t="shared" si="10"/>
        <v>22</v>
      </c>
      <c r="B29" s="513"/>
      <c r="C29" s="1083" t="s">
        <v>1202</v>
      </c>
      <c r="D29" s="1084"/>
      <c r="E29" s="1085"/>
      <c r="F29" s="1060"/>
      <c r="G29" s="830">
        <f aca="true" t="shared" si="13" ref="G29:L29">G30+G31</f>
        <v>0</v>
      </c>
      <c r="H29" s="830">
        <f t="shared" si="13"/>
        <v>0</v>
      </c>
      <c r="I29" s="830">
        <f>I30+I31</f>
        <v>0</v>
      </c>
      <c r="J29" s="830">
        <f t="shared" si="13"/>
        <v>0</v>
      </c>
      <c r="K29" s="830">
        <f t="shared" si="13"/>
        <v>0</v>
      </c>
      <c r="L29" s="830">
        <f t="shared" si="13"/>
        <v>0</v>
      </c>
      <c r="M29" s="741"/>
      <c r="N29" s="1086">
        <f>N30+N31</f>
        <v>0</v>
      </c>
      <c r="O29" s="1070">
        <f>O30+O31</f>
        <v>0</v>
      </c>
      <c r="P29" s="1086">
        <v>0</v>
      </c>
      <c r="Q29" s="1071"/>
      <c r="R29" s="1070">
        <f>R30+R31</f>
        <v>0</v>
      </c>
      <c r="S29" s="1086">
        <f>S30+S31</f>
        <v>0</v>
      </c>
    </row>
    <row r="30" spans="1:19" ht="15" hidden="1">
      <c r="A30" s="189">
        <f t="shared" si="10"/>
        <v>23</v>
      </c>
      <c r="B30" s="513"/>
      <c r="C30" s="1087"/>
      <c r="D30" s="1088"/>
      <c r="E30" s="1089"/>
      <c r="F30" s="1061"/>
      <c r="G30" s="831"/>
      <c r="H30" s="558"/>
      <c r="I30" s="558"/>
      <c r="J30" s="558"/>
      <c r="K30" s="733">
        <f>G30+I30</f>
        <v>0</v>
      </c>
      <c r="L30" s="733">
        <f>H30+J30</f>
        <v>0</v>
      </c>
      <c r="M30" s="558"/>
      <c r="N30" s="1055"/>
      <c r="O30" s="1068">
        <f>K30-L30</f>
        <v>0</v>
      </c>
      <c r="P30" s="1055">
        <v>0</v>
      </c>
      <c r="Q30" s="1082"/>
      <c r="R30" s="561"/>
      <c r="S30" s="734">
        <f>L30+R30</f>
        <v>0</v>
      </c>
    </row>
    <row r="31" spans="1:19" ht="15" hidden="1">
      <c r="A31" s="189">
        <f t="shared" si="10"/>
        <v>24</v>
      </c>
      <c r="B31" s="513"/>
      <c r="C31" s="1087"/>
      <c r="D31" s="1088"/>
      <c r="E31" s="1089"/>
      <c r="F31" s="1061"/>
      <c r="G31" s="831"/>
      <c r="H31" s="558"/>
      <c r="I31" s="558"/>
      <c r="J31" s="558"/>
      <c r="K31" s="733">
        <f>G31+I31</f>
        <v>0</v>
      </c>
      <c r="L31" s="733">
        <f>H31+J31</f>
        <v>0</v>
      </c>
      <c r="M31" s="558"/>
      <c r="N31" s="1055"/>
      <c r="O31" s="1068">
        <f>K31-L31</f>
        <v>0</v>
      </c>
      <c r="P31" s="1055">
        <v>0</v>
      </c>
      <c r="Q31" s="1082"/>
      <c r="R31" s="561"/>
      <c r="S31" s="734">
        <f>L31+R31</f>
        <v>0</v>
      </c>
    </row>
    <row r="32" spans="1:19" ht="15">
      <c r="A32" s="189">
        <f t="shared" si="10"/>
        <v>25</v>
      </c>
      <c r="B32" s="513"/>
      <c r="C32" s="1083" t="s">
        <v>1203</v>
      </c>
      <c r="D32" s="1084"/>
      <c r="E32" s="1085"/>
      <c r="F32" s="1060"/>
      <c r="G32" s="830">
        <f aca="true" t="shared" si="14" ref="G32:L32">G33+G34</f>
        <v>28136.0677</v>
      </c>
      <c r="H32" s="830">
        <f t="shared" si="14"/>
        <v>0</v>
      </c>
      <c r="I32" s="830">
        <f t="shared" si="14"/>
        <v>0</v>
      </c>
      <c r="J32" s="830">
        <f>J33+J34</f>
        <v>0</v>
      </c>
      <c r="K32" s="830">
        <f t="shared" si="14"/>
        <v>28136.0677</v>
      </c>
      <c r="L32" s="830">
        <f t="shared" si="14"/>
        <v>0</v>
      </c>
      <c r="M32" s="741">
        <v>85</v>
      </c>
      <c r="N32" s="1086">
        <f>N33+N34</f>
        <v>0</v>
      </c>
      <c r="O32" s="1070">
        <f>O33+O34</f>
        <v>28136.0677</v>
      </c>
      <c r="P32" s="1086">
        <v>0</v>
      </c>
      <c r="Q32" s="1071"/>
      <c r="R32" s="1070">
        <f>R33+R34</f>
        <v>0</v>
      </c>
      <c r="S32" s="1086">
        <f>S33+S34</f>
        <v>0</v>
      </c>
    </row>
    <row r="33" spans="1:19" ht="15">
      <c r="A33" s="189">
        <f t="shared" si="10"/>
        <v>26</v>
      </c>
      <c r="B33" s="513"/>
      <c r="C33" s="1087"/>
      <c r="D33" s="1087" t="s">
        <v>1204</v>
      </c>
      <c r="E33" s="1090"/>
      <c r="F33" s="1061"/>
      <c r="G33" s="831">
        <v>28136.0677</v>
      </c>
      <c r="H33" s="558">
        <v>0</v>
      </c>
      <c r="I33" s="558">
        <v>0</v>
      </c>
      <c r="J33" s="558">
        <v>0</v>
      </c>
      <c r="K33" s="733">
        <f>G33+I33</f>
        <v>28136.0677</v>
      </c>
      <c r="L33" s="733">
        <f>H33+J33</f>
        <v>0</v>
      </c>
      <c r="M33" s="558">
        <v>85</v>
      </c>
      <c r="N33" s="1055"/>
      <c r="O33" s="1068">
        <f>K33-L33</f>
        <v>28136.0677</v>
      </c>
      <c r="P33" s="1055">
        <v>0</v>
      </c>
      <c r="Q33" s="1082"/>
      <c r="R33" s="561"/>
      <c r="S33" s="734">
        <f>L33+R33</f>
        <v>0</v>
      </c>
    </row>
    <row r="34" spans="1:19" ht="15" hidden="1">
      <c r="A34" s="189">
        <f t="shared" si="10"/>
        <v>27</v>
      </c>
      <c r="B34" s="513"/>
      <c r="C34" s="520"/>
      <c r="D34" s="523"/>
      <c r="E34" s="1081"/>
      <c r="F34" s="1061"/>
      <c r="G34" s="831"/>
      <c r="H34" s="558"/>
      <c r="I34" s="558"/>
      <c r="J34" s="558"/>
      <c r="K34" s="733">
        <f>G34+I34</f>
        <v>0</v>
      </c>
      <c r="L34" s="733">
        <f>H34+J34</f>
        <v>0</v>
      </c>
      <c r="M34" s="558"/>
      <c r="N34" s="1055"/>
      <c r="O34" s="1068">
        <f>K34-L34</f>
        <v>0</v>
      </c>
      <c r="P34" s="1055">
        <v>0</v>
      </c>
      <c r="Q34" s="1082"/>
      <c r="R34" s="561"/>
      <c r="S34" s="734">
        <f>L34+R34</f>
        <v>0</v>
      </c>
    </row>
    <row r="35" spans="1:19" ht="13.5" customHeight="1">
      <c r="A35" s="1091">
        <f t="shared" si="10"/>
        <v>28</v>
      </c>
      <c r="B35" s="1333" t="s">
        <v>190</v>
      </c>
      <c r="C35" s="1334"/>
      <c r="D35" s="1334"/>
      <c r="E35" s="1334"/>
      <c r="F35" s="1092"/>
      <c r="G35" s="1093">
        <f aca="true" t="shared" si="15" ref="G35:L35">G36+G37+G38++G39+G40+G41</f>
        <v>6014.789900000001</v>
      </c>
      <c r="H35" s="1093">
        <f>H36+H37+H38++H39+H40+H41</f>
        <v>4358.9817</v>
      </c>
      <c r="I35" s="1093">
        <f t="shared" si="15"/>
        <v>4539.4344</v>
      </c>
      <c r="J35" s="1093">
        <f t="shared" si="15"/>
        <v>4449.09254</v>
      </c>
      <c r="K35" s="851">
        <f t="shared" si="15"/>
        <v>10554.2243</v>
      </c>
      <c r="L35" s="851">
        <f t="shared" si="15"/>
        <v>8808.07424</v>
      </c>
      <c r="M35" s="893">
        <v>82.5</v>
      </c>
      <c r="N35" s="1094">
        <f>N36+N37+N38++N39+N40+N41</f>
        <v>0</v>
      </c>
      <c r="O35" s="1070">
        <f>O36+O37+O38++O39+O40+O41</f>
        <v>1746.1500599999997</v>
      </c>
      <c r="P35" s="1094">
        <v>0</v>
      </c>
      <c r="R35" s="1095">
        <f>R36+R37+R38++R39+R40+R41</f>
        <v>0</v>
      </c>
      <c r="S35" s="1094">
        <f>S36+S37+S38++S39+S40+S41</f>
        <v>8808.07424</v>
      </c>
    </row>
    <row r="36" spans="1:19" ht="15">
      <c r="A36" s="189">
        <f t="shared" si="10"/>
        <v>29</v>
      </c>
      <c r="B36" s="504" t="s">
        <v>847</v>
      </c>
      <c r="C36" s="504" t="s">
        <v>1205</v>
      </c>
      <c r="D36" s="504" t="s">
        <v>1206</v>
      </c>
      <c r="E36" s="504" t="s">
        <v>1207</v>
      </c>
      <c r="F36" s="1096"/>
      <c r="G36" s="831">
        <v>1884.4124</v>
      </c>
      <c r="H36" s="558">
        <v>228.6042</v>
      </c>
      <c r="I36" s="558">
        <v>255.5994</v>
      </c>
      <c r="J36" s="558">
        <v>165.25754</v>
      </c>
      <c r="K36" s="485">
        <f aca="true" t="shared" si="16" ref="K36:L41">G36+I36</f>
        <v>2140.0117999999998</v>
      </c>
      <c r="L36" s="485">
        <f t="shared" si="16"/>
        <v>393.86174</v>
      </c>
      <c r="M36" s="558">
        <v>50</v>
      </c>
      <c r="N36" s="1055"/>
      <c r="O36" s="1056">
        <f aca="true" t="shared" si="17" ref="O36:O41">K36-L36</f>
        <v>1746.1500599999997</v>
      </c>
      <c r="P36" s="1055">
        <v>0</v>
      </c>
      <c r="R36" s="561"/>
      <c r="S36" s="486">
        <f aca="true" t="shared" si="18" ref="S36:S41">L36+R36</f>
        <v>393.86174</v>
      </c>
    </row>
    <row r="37" spans="1:19" ht="15">
      <c r="A37" s="189">
        <f t="shared" si="10"/>
        <v>30</v>
      </c>
      <c r="B37" s="504" t="s">
        <v>847</v>
      </c>
      <c r="C37" s="504" t="s">
        <v>892</v>
      </c>
      <c r="D37" s="1097" t="s">
        <v>1208</v>
      </c>
      <c r="E37" s="1098" t="s">
        <v>1209</v>
      </c>
      <c r="F37" s="1099"/>
      <c r="G37" s="1100">
        <v>3010.8350600000003</v>
      </c>
      <c r="H37" s="448">
        <v>3010.8350600000003</v>
      </c>
      <c r="I37" s="448">
        <v>0</v>
      </c>
      <c r="J37" s="448">
        <v>0</v>
      </c>
      <c r="K37" s="485">
        <f t="shared" si="16"/>
        <v>3010.8350600000003</v>
      </c>
      <c r="L37" s="485">
        <f t="shared" si="16"/>
        <v>3010.8350600000003</v>
      </c>
      <c r="M37" s="558">
        <v>95</v>
      </c>
      <c r="N37" s="1101"/>
      <c r="O37" s="1056">
        <f t="shared" si="17"/>
        <v>0</v>
      </c>
      <c r="P37" s="1101">
        <v>0</v>
      </c>
      <c r="R37" s="1102"/>
      <c r="S37" s="486">
        <f t="shared" si="18"/>
        <v>3010.8350600000003</v>
      </c>
    </row>
    <row r="38" spans="1:19" ht="15">
      <c r="A38" s="189">
        <f t="shared" si="10"/>
        <v>31</v>
      </c>
      <c r="B38" s="504" t="s">
        <v>1210</v>
      </c>
      <c r="C38" s="504" t="s">
        <v>982</v>
      </c>
      <c r="D38" s="1103" t="s">
        <v>1206</v>
      </c>
      <c r="E38" s="1098" t="s">
        <v>1211</v>
      </c>
      <c r="F38" s="1099"/>
      <c r="G38" s="1100">
        <v>513.67544</v>
      </c>
      <c r="H38" s="448">
        <v>513.67544</v>
      </c>
      <c r="I38" s="448">
        <v>0</v>
      </c>
      <c r="J38" s="448">
        <v>0</v>
      </c>
      <c r="K38" s="485">
        <f t="shared" si="16"/>
        <v>513.67544</v>
      </c>
      <c r="L38" s="485">
        <f t="shared" si="16"/>
        <v>513.67544</v>
      </c>
      <c r="M38" s="558">
        <v>85</v>
      </c>
      <c r="N38" s="1055"/>
      <c r="O38" s="1056">
        <f t="shared" si="17"/>
        <v>0</v>
      </c>
      <c r="P38" s="1101">
        <v>0</v>
      </c>
      <c r="R38" s="1102"/>
      <c r="S38" s="486">
        <f t="shared" si="18"/>
        <v>513.67544</v>
      </c>
    </row>
    <row r="39" spans="1:19" ht="15">
      <c r="A39" s="189">
        <f t="shared" si="10"/>
        <v>32</v>
      </c>
      <c r="B39" s="504" t="s">
        <v>1212</v>
      </c>
      <c r="C39" s="504" t="s">
        <v>983</v>
      </c>
      <c r="D39" s="1103" t="s">
        <v>984</v>
      </c>
      <c r="E39" s="1104" t="s">
        <v>985</v>
      </c>
      <c r="F39" s="1099"/>
      <c r="G39" s="1100">
        <v>605.867</v>
      </c>
      <c r="H39" s="448">
        <v>605.867</v>
      </c>
      <c r="I39" s="448">
        <v>4283.835</v>
      </c>
      <c r="J39" s="448">
        <v>4283.835</v>
      </c>
      <c r="K39" s="485">
        <f t="shared" si="16"/>
        <v>4889.702</v>
      </c>
      <c r="L39" s="485">
        <f t="shared" si="16"/>
        <v>4889.702</v>
      </c>
      <c r="M39" s="558">
        <v>100</v>
      </c>
      <c r="N39" s="1055"/>
      <c r="O39" s="1056">
        <f t="shared" si="17"/>
        <v>0</v>
      </c>
      <c r="P39" s="1101">
        <v>0</v>
      </c>
      <c r="R39" s="1102"/>
      <c r="S39" s="486">
        <f t="shared" si="18"/>
        <v>4889.702</v>
      </c>
    </row>
    <row r="40" spans="1:19" ht="15" hidden="1">
      <c r="A40" s="189">
        <f t="shared" si="10"/>
        <v>33</v>
      </c>
      <c r="B40" s="494"/>
      <c r="C40" s="494"/>
      <c r="D40" s="824"/>
      <c r="E40" s="825"/>
      <c r="F40" s="1099"/>
      <c r="G40" s="1100"/>
      <c r="H40" s="448"/>
      <c r="I40" s="448"/>
      <c r="J40" s="448"/>
      <c r="K40" s="485">
        <f t="shared" si="16"/>
        <v>0</v>
      </c>
      <c r="L40" s="485">
        <f t="shared" si="16"/>
        <v>0</v>
      </c>
      <c r="M40" s="558"/>
      <c r="N40" s="1055"/>
      <c r="O40" s="1056">
        <f t="shared" si="17"/>
        <v>0</v>
      </c>
      <c r="P40" s="1101"/>
      <c r="R40" s="1102"/>
      <c r="S40" s="486">
        <f t="shared" si="18"/>
        <v>0</v>
      </c>
    </row>
    <row r="41" spans="1:19" ht="15" hidden="1">
      <c r="A41" s="189">
        <f t="shared" si="10"/>
        <v>34</v>
      </c>
      <c r="B41" s="494"/>
      <c r="C41" s="494"/>
      <c r="D41" s="824"/>
      <c r="E41" s="825"/>
      <c r="F41" s="1099"/>
      <c r="G41" s="1100"/>
      <c r="H41" s="448"/>
      <c r="I41" s="448"/>
      <c r="J41" s="448"/>
      <c r="K41" s="485">
        <f t="shared" si="16"/>
        <v>0</v>
      </c>
      <c r="L41" s="485">
        <f t="shared" si="16"/>
        <v>0</v>
      </c>
      <c r="M41" s="558"/>
      <c r="N41" s="1101"/>
      <c r="O41" s="1056">
        <f t="shared" si="17"/>
        <v>0</v>
      </c>
      <c r="P41" s="1101"/>
      <c r="R41" s="1102"/>
      <c r="S41" s="486">
        <f t="shared" si="18"/>
        <v>0</v>
      </c>
    </row>
    <row r="42" spans="1:19" ht="15">
      <c r="A42" s="1091">
        <f t="shared" si="10"/>
        <v>35</v>
      </c>
      <c r="B42" s="1335" t="s">
        <v>779</v>
      </c>
      <c r="C42" s="1266"/>
      <c r="D42" s="1266"/>
      <c r="E42" s="1266"/>
      <c r="F42" s="1092"/>
      <c r="G42" s="1058">
        <f aca="true" t="shared" si="19" ref="G42:L42">G43+G50+G53</f>
        <v>4438.369769999999</v>
      </c>
      <c r="H42" s="891">
        <f t="shared" si="19"/>
        <v>5662.96753</v>
      </c>
      <c r="I42" s="891">
        <f>I43+I50+I53</f>
        <v>60313.720199999996</v>
      </c>
      <c r="J42" s="891">
        <f t="shared" si="19"/>
        <v>25724.78416</v>
      </c>
      <c r="K42" s="891">
        <f t="shared" si="19"/>
        <v>64752.08996999999</v>
      </c>
      <c r="L42" s="891">
        <f t="shared" si="19"/>
        <v>31387.751689999997</v>
      </c>
      <c r="M42" s="892">
        <v>88.5</v>
      </c>
      <c r="N42" s="854">
        <f>N43+N50+N53</f>
        <v>0</v>
      </c>
      <c r="O42" s="1059">
        <f>O43+O50+O53</f>
        <v>33364.33828</v>
      </c>
      <c r="P42" s="854">
        <v>25.24256</v>
      </c>
      <c r="R42" s="1059">
        <f>R43+R50+R53</f>
        <v>0</v>
      </c>
      <c r="S42" s="854">
        <f>S43+S50+S53</f>
        <v>31387.751689999997</v>
      </c>
    </row>
    <row r="43" spans="1:19" ht="13.5" customHeight="1">
      <c r="A43" s="189">
        <f t="shared" si="10"/>
        <v>36</v>
      </c>
      <c r="B43" s="1335" t="s">
        <v>110</v>
      </c>
      <c r="C43" s="1266"/>
      <c r="D43" s="1266"/>
      <c r="E43" s="1266"/>
      <c r="F43" s="1092"/>
      <c r="G43" s="830">
        <f aca="true" t="shared" si="20" ref="G43:L43">G44+G46+G48</f>
        <v>3617.12884</v>
      </c>
      <c r="H43" s="672">
        <f t="shared" si="20"/>
        <v>4841.7266</v>
      </c>
      <c r="I43" s="672">
        <f t="shared" si="20"/>
        <v>0</v>
      </c>
      <c r="J43" s="672">
        <f t="shared" si="20"/>
        <v>0</v>
      </c>
      <c r="K43" s="672">
        <f t="shared" si="20"/>
        <v>3617.12884</v>
      </c>
      <c r="L43" s="672">
        <f t="shared" si="20"/>
        <v>4841.7266</v>
      </c>
      <c r="M43" s="741">
        <v>85</v>
      </c>
      <c r="N43" s="673">
        <f>N44+N46+N48</f>
        <v>0</v>
      </c>
      <c r="O43" s="675">
        <f>O44+O46+O48</f>
        <v>-1224.5977600000003</v>
      </c>
      <c r="P43" s="673">
        <v>25.24256</v>
      </c>
      <c r="R43" s="675">
        <f>R44+R46+R48</f>
        <v>0</v>
      </c>
      <c r="S43" s="673">
        <f>S44+S46+S48</f>
        <v>4841.7266</v>
      </c>
    </row>
    <row r="44" spans="1:19" ht="15">
      <c r="A44" s="189">
        <f t="shared" si="10"/>
        <v>37</v>
      </c>
      <c r="B44" s="513"/>
      <c r="C44" s="1327" t="s">
        <v>191</v>
      </c>
      <c r="D44" s="1328"/>
      <c r="E44" s="1329"/>
      <c r="F44" s="1053"/>
      <c r="G44" s="830">
        <f aca="true" t="shared" si="21" ref="G44:L44">G45</f>
        <v>0</v>
      </c>
      <c r="H44" s="672">
        <f t="shared" si="21"/>
        <v>0</v>
      </c>
      <c r="I44" s="672">
        <f t="shared" si="21"/>
        <v>0</v>
      </c>
      <c r="J44" s="672">
        <f>J45</f>
        <v>0</v>
      </c>
      <c r="K44" s="672">
        <f t="shared" si="21"/>
        <v>0</v>
      </c>
      <c r="L44" s="672">
        <f t="shared" si="21"/>
        <v>0</v>
      </c>
      <c r="M44" s="741"/>
      <c r="N44" s="673">
        <f>N45</f>
        <v>0</v>
      </c>
      <c r="O44" s="675">
        <f>O45</f>
        <v>0</v>
      </c>
      <c r="P44" s="673">
        <v>0</v>
      </c>
      <c r="R44" s="675">
        <f>R45</f>
        <v>0</v>
      </c>
      <c r="S44" s="673">
        <f>S45</f>
        <v>0</v>
      </c>
    </row>
    <row r="45" spans="1:19" ht="15">
      <c r="A45" s="189">
        <f t="shared" si="10"/>
        <v>38</v>
      </c>
      <c r="B45" s="519"/>
      <c r="C45" s="520"/>
      <c r="D45" s="520" t="s">
        <v>111</v>
      </c>
      <c r="E45" s="520"/>
      <c r="F45" s="1057"/>
      <c r="G45" s="831"/>
      <c r="H45" s="558"/>
      <c r="I45" s="558"/>
      <c r="J45" s="558"/>
      <c r="K45" s="485">
        <f>G45+I45</f>
        <v>0</v>
      </c>
      <c r="L45" s="485">
        <f>H45+J45</f>
        <v>0</v>
      </c>
      <c r="M45" s="558"/>
      <c r="N45" s="1055"/>
      <c r="O45" s="1056">
        <f>K45-L45</f>
        <v>0</v>
      </c>
      <c r="P45" s="1055">
        <v>0</v>
      </c>
      <c r="R45" s="561"/>
      <c r="S45" s="486">
        <f>L45+R45</f>
        <v>0</v>
      </c>
    </row>
    <row r="46" spans="1:19" ht="15">
      <c r="A46" s="189">
        <f t="shared" si="10"/>
        <v>39</v>
      </c>
      <c r="B46" s="519"/>
      <c r="C46" s="1018" t="s">
        <v>852</v>
      </c>
      <c r="D46" s="1018"/>
      <c r="E46" s="1018"/>
      <c r="F46" s="1105"/>
      <c r="G46" s="830">
        <f aca="true" t="shared" si="22" ref="G46:L46">G47</f>
        <v>0</v>
      </c>
      <c r="H46" s="672">
        <f t="shared" si="22"/>
        <v>417.2391</v>
      </c>
      <c r="I46" s="672">
        <f t="shared" si="22"/>
        <v>0</v>
      </c>
      <c r="J46" s="672">
        <f t="shared" si="22"/>
        <v>0</v>
      </c>
      <c r="K46" s="672">
        <f t="shared" si="22"/>
        <v>0</v>
      </c>
      <c r="L46" s="672">
        <f t="shared" si="22"/>
        <v>417.2391</v>
      </c>
      <c r="M46" s="741"/>
      <c r="N46" s="673">
        <f>N47</f>
        <v>0</v>
      </c>
      <c r="O46" s="675">
        <f>O47</f>
        <v>-417.2391</v>
      </c>
      <c r="P46" s="673">
        <v>0</v>
      </c>
      <c r="R46" s="675">
        <f>R47</f>
        <v>0</v>
      </c>
      <c r="S46" s="673">
        <f>S47</f>
        <v>417.2391</v>
      </c>
    </row>
    <row r="47" spans="1:19" ht="15">
      <c r="A47" s="189">
        <f t="shared" si="10"/>
        <v>40</v>
      </c>
      <c r="B47" s="519"/>
      <c r="C47" s="520"/>
      <c r="D47" s="523" t="s">
        <v>192</v>
      </c>
      <c r="E47" s="520"/>
      <c r="F47" s="1057"/>
      <c r="G47" s="831">
        <v>0</v>
      </c>
      <c r="H47" s="558">
        <v>417.2391</v>
      </c>
      <c r="I47" s="558">
        <v>0</v>
      </c>
      <c r="J47" s="558">
        <v>0</v>
      </c>
      <c r="K47" s="485">
        <f>G47+I47</f>
        <v>0</v>
      </c>
      <c r="L47" s="485">
        <f>H47+J47</f>
        <v>417.2391</v>
      </c>
      <c r="M47" s="558"/>
      <c r="N47" s="1055"/>
      <c r="O47" s="1056">
        <f>K47-L47</f>
        <v>-417.2391</v>
      </c>
      <c r="P47" s="1055">
        <v>0</v>
      </c>
      <c r="R47" s="561"/>
      <c r="S47" s="486">
        <f>L47+R47</f>
        <v>417.2391</v>
      </c>
    </row>
    <row r="48" spans="1:19" ht="15">
      <c r="A48" s="189">
        <f t="shared" si="10"/>
        <v>41</v>
      </c>
      <c r="B48" s="522"/>
      <c r="C48" s="1018" t="s">
        <v>112</v>
      </c>
      <c r="D48" s="742"/>
      <c r="E48" s="1018"/>
      <c r="F48" s="1105"/>
      <c r="G48" s="830">
        <f aca="true" t="shared" si="23" ref="G48:L48">G49</f>
        <v>3617.12884</v>
      </c>
      <c r="H48" s="672">
        <f>H49</f>
        <v>4424.4875</v>
      </c>
      <c r="I48" s="672">
        <f t="shared" si="23"/>
        <v>0</v>
      </c>
      <c r="J48" s="672">
        <f t="shared" si="23"/>
        <v>0</v>
      </c>
      <c r="K48" s="672">
        <f t="shared" si="23"/>
        <v>3617.12884</v>
      </c>
      <c r="L48" s="672">
        <f t="shared" si="23"/>
        <v>4424.4875</v>
      </c>
      <c r="M48" s="741">
        <v>85</v>
      </c>
      <c r="N48" s="673">
        <f>N49</f>
        <v>0</v>
      </c>
      <c r="O48" s="675">
        <f>O49</f>
        <v>-807.3586600000003</v>
      </c>
      <c r="P48" s="673">
        <v>25.24256</v>
      </c>
      <c r="R48" s="675">
        <f>R49</f>
        <v>0</v>
      </c>
      <c r="S48" s="673">
        <f>S49</f>
        <v>4424.4875</v>
      </c>
    </row>
    <row r="49" spans="1:19" ht="15">
      <c r="A49" s="189">
        <f t="shared" si="10"/>
        <v>42</v>
      </c>
      <c r="B49" s="519"/>
      <c r="C49" s="520"/>
      <c r="D49" s="520" t="s">
        <v>113</v>
      </c>
      <c r="E49" s="520"/>
      <c r="F49" s="1057"/>
      <c r="G49" s="831">
        <v>3617.12884</v>
      </c>
      <c r="H49" s="558">
        <v>4424.4875</v>
      </c>
      <c r="I49" s="558">
        <v>0</v>
      </c>
      <c r="J49" s="558">
        <v>0</v>
      </c>
      <c r="K49" s="485">
        <f>G49+I49</f>
        <v>3617.12884</v>
      </c>
      <c r="L49" s="485">
        <f>H49+J49</f>
        <v>4424.4875</v>
      </c>
      <c r="M49" s="558">
        <v>85</v>
      </c>
      <c r="N49" s="1055"/>
      <c r="O49" s="1056">
        <f>K49-L49</f>
        <v>-807.3586600000003</v>
      </c>
      <c r="P49" s="1055">
        <v>25.24256</v>
      </c>
      <c r="R49" s="561"/>
      <c r="S49" s="486">
        <f>L49+R49</f>
        <v>4424.4875</v>
      </c>
    </row>
    <row r="50" spans="1:19" ht="13.5" customHeight="1">
      <c r="A50" s="189">
        <f t="shared" si="10"/>
        <v>43</v>
      </c>
      <c r="B50" s="1336" t="s">
        <v>893</v>
      </c>
      <c r="C50" s="1337"/>
      <c r="D50" s="1337"/>
      <c r="E50" s="1337"/>
      <c r="F50" s="1106"/>
      <c r="G50" s="1107">
        <f aca="true" t="shared" si="24" ref="G50:L51">G51</f>
        <v>821.2409299999999</v>
      </c>
      <c r="H50" s="739">
        <f t="shared" si="24"/>
        <v>821.2409299999999</v>
      </c>
      <c r="I50" s="739">
        <f>I51</f>
        <v>60313.720199999996</v>
      </c>
      <c r="J50" s="739">
        <f t="shared" si="24"/>
        <v>25724.78416</v>
      </c>
      <c r="K50" s="739">
        <f t="shared" si="24"/>
        <v>61134.961129999996</v>
      </c>
      <c r="L50" s="739">
        <f t="shared" si="24"/>
        <v>26546.02509</v>
      </c>
      <c r="M50" s="681">
        <v>92</v>
      </c>
      <c r="N50" s="740">
        <f>N51</f>
        <v>0</v>
      </c>
      <c r="O50" s="1108">
        <f>O51</f>
        <v>34588.93604</v>
      </c>
      <c r="P50" s="740">
        <v>0</v>
      </c>
      <c r="R50" s="1108">
        <f>R51</f>
        <v>0</v>
      </c>
      <c r="S50" s="740">
        <f>S51</f>
        <v>26546.02509</v>
      </c>
    </row>
    <row r="51" spans="1:19" ht="13.5" customHeight="1">
      <c r="A51" s="189">
        <f t="shared" si="10"/>
        <v>44</v>
      </c>
      <c r="B51" s="580"/>
      <c r="C51" s="1018" t="s">
        <v>894</v>
      </c>
      <c r="D51" s="1018"/>
      <c r="E51" s="1018"/>
      <c r="F51" s="1109"/>
      <c r="G51" s="830">
        <f t="shared" si="24"/>
        <v>821.2409299999999</v>
      </c>
      <c r="H51" s="672">
        <f t="shared" si="24"/>
        <v>821.2409299999999</v>
      </c>
      <c r="I51" s="672">
        <f t="shared" si="24"/>
        <v>60313.720199999996</v>
      </c>
      <c r="J51" s="672">
        <f>J52</f>
        <v>25724.78416</v>
      </c>
      <c r="K51" s="672">
        <f t="shared" si="24"/>
        <v>61134.961129999996</v>
      </c>
      <c r="L51" s="672">
        <f t="shared" si="24"/>
        <v>26546.02509</v>
      </c>
      <c r="M51" s="741">
        <v>92</v>
      </c>
      <c r="N51" s="673">
        <f>N52</f>
        <v>0</v>
      </c>
      <c r="O51" s="675">
        <f>O52</f>
        <v>34588.93604</v>
      </c>
      <c r="P51" s="673">
        <v>0</v>
      </c>
      <c r="R51" s="675">
        <f>R52</f>
        <v>0</v>
      </c>
      <c r="S51" s="673">
        <f>S52</f>
        <v>26546.02509</v>
      </c>
    </row>
    <row r="52" spans="1:19" s="684" customFormat="1" ht="25.5" customHeight="1">
      <c r="A52" s="189">
        <f t="shared" si="10"/>
        <v>45</v>
      </c>
      <c r="B52" s="682"/>
      <c r="C52" s="683"/>
      <c r="D52" s="1338" t="s">
        <v>895</v>
      </c>
      <c r="E52" s="1339"/>
      <c r="F52" s="1110"/>
      <c r="G52" s="1029">
        <v>821.2409299999999</v>
      </c>
      <c r="H52" s="826">
        <v>821.2409299999999</v>
      </c>
      <c r="I52" s="558">
        <v>60313.720199999996</v>
      </c>
      <c r="J52" s="558">
        <v>25724.78416</v>
      </c>
      <c r="K52" s="485">
        <f>G52+I52</f>
        <v>61134.961129999996</v>
      </c>
      <c r="L52" s="485">
        <f>H52+J52</f>
        <v>26546.02509</v>
      </c>
      <c r="M52" s="826">
        <v>92</v>
      </c>
      <c r="N52" s="1111"/>
      <c r="O52" s="1056">
        <f>K52-L52</f>
        <v>34588.93604</v>
      </c>
      <c r="P52" s="1111">
        <v>0</v>
      </c>
      <c r="Q52"/>
      <c r="R52" s="1112"/>
      <c r="S52" s="486">
        <f>L52+R52</f>
        <v>26546.02509</v>
      </c>
    </row>
    <row r="53" spans="1:19" ht="13.5" customHeight="1">
      <c r="A53" s="189">
        <f>+A52+1</f>
        <v>46</v>
      </c>
      <c r="B53" s="1336" t="s">
        <v>25</v>
      </c>
      <c r="C53" s="1337"/>
      <c r="D53" s="1337"/>
      <c r="E53" s="1337"/>
      <c r="F53" s="1106"/>
      <c r="G53" s="1107">
        <f aca="true" t="shared" si="25" ref="G53:L53">G54+G56+G58</f>
        <v>0</v>
      </c>
      <c r="H53" s="739">
        <f t="shared" si="25"/>
        <v>0</v>
      </c>
      <c r="I53" s="739">
        <f t="shared" si="25"/>
        <v>0</v>
      </c>
      <c r="J53" s="739">
        <f t="shared" si="25"/>
        <v>0</v>
      </c>
      <c r="K53" s="739">
        <f t="shared" si="25"/>
        <v>0</v>
      </c>
      <c r="L53" s="739">
        <f t="shared" si="25"/>
        <v>0</v>
      </c>
      <c r="M53" s="681"/>
      <c r="N53" s="740">
        <f>N54+N56+N58</f>
        <v>0</v>
      </c>
      <c r="O53" s="1108">
        <f>O54+O56+O58</f>
        <v>0</v>
      </c>
      <c r="P53" s="740">
        <v>0</v>
      </c>
      <c r="R53" s="1108">
        <f>R54+R56+R58</f>
        <v>0</v>
      </c>
      <c r="S53" s="740">
        <f>S54+S56+S58</f>
        <v>0</v>
      </c>
    </row>
    <row r="54" spans="1:19" ht="15">
      <c r="A54" s="189">
        <f aca="true" t="shared" si="26" ref="A54:A60">A53+1</f>
        <v>47</v>
      </c>
      <c r="B54" s="513"/>
      <c r="C54" s="1327" t="s">
        <v>186</v>
      </c>
      <c r="D54" s="1328"/>
      <c r="E54" s="1329"/>
      <c r="F54" s="1053"/>
      <c r="G54" s="830">
        <f aca="true" t="shared" si="27" ref="G54:L54">G55</f>
        <v>0</v>
      </c>
      <c r="H54" s="672">
        <f>H55</f>
        <v>0</v>
      </c>
      <c r="I54" s="672">
        <f t="shared" si="27"/>
        <v>0</v>
      </c>
      <c r="J54" s="672">
        <f t="shared" si="27"/>
        <v>0</v>
      </c>
      <c r="K54" s="672">
        <f t="shared" si="27"/>
        <v>0</v>
      </c>
      <c r="L54" s="672">
        <f t="shared" si="27"/>
        <v>0</v>
      </c>
      <c r="M54" s="741"/>
      <c r="N54" s="673">
        <f>N55</f>
        <v>0</v>
      </c>
      <c r="O54" s="675">
        <f>O55</f>
        <v>0</v>
      </c>
      <c r="P54" s="673">
        <v>0</v>
      </c>
      <c r="R54" s="675">
        <f>R55</f>
        <v>0</v>
      </c>
      <c r="S54" s="673">
        <f>S55</f>
        <v>0</v>
      </c>
    </row>
    <row r="55" spans="1:19" ht="15">
      <c r="A55" s="189">
        <f t="shared" si="26"/>
        <v>48</v>
      </c>
      <c r="B55" s="516"/>
      <c r="C55" s="517"/>
      <c r="D55" s="518" t="s">
        <v>188</v>
      </c>
      <c r="E55" s="518"/>
      <c r="F55" s="1054"/>
      <c r="G55" s="831"/>
      <c r="H55" s="558"/>
      <c r="I55" s="558"/>
      <c r="J55" s="558"/>
      <c r="K55" s="485">
        <f>G55+I55</f>
        <v>0</v>
      </c>
      <c r="L55" s="485">
        <f>H55+J55</f>
        <v>0</v>
      </c>
      <c r="M55" s="558"/>
      <c r="N55" s="1055"/>
      <c r="O55" s="1056">
        <f>K55-L55</f>
        <v>0</v>
      </c>
      <c r="P55" s="1055">
        <v>0</v>
      </c>
      <c r="R55" s="561"/>
      <c r="S55" s="486">
        <f>L55+R55</f>
        <v>0</v>
      </c>
    </row>
    <row r="56" spans="1:19" ht="15">
      <c r="A56" s="189">
        <f t="shared" si="26"/>
        <v>49</v>
      </c>
      <c r="B56" s="519"/>
      <c r="C56" s="1327" t="s">
        <v>729</v>
      </c>
      <c r="D56" s="1328"/>
      <c r="E56" s="1329"/>
      <c r="F56" s="1053"/>
      <c r="G56" s="830">
        <f aca="true" t="shared" si="28" ref="G56:L56">G57</f>
        <v>0</v>
      </c>
      <c r="H56" s="672">
        <f t="shared" si="28"/>
        <v>0</v>
      </c>
      <c r="I56" s="672">
        <f>I57</f>
        <v>0</v>
      </c>
      <c r="J56" s="672">
        <f t="shared" si="28"/>
        <v>0</v>
      </c>
      <c r="K56" s="672">
        <f t="shared" si="28"/>
        <v>0</v>
      </c>
      <c r="L56" s="672">
        <f t="shared" si="28"/>
        <v>0</v>
      </c>
      <c r="M56" s="741"/>
      <c r="N56" s="673">
        <f>N57</f>
        <v>0</v>
      </c>
      <c r="O56" s="675">
        <f>O57</f>
        <v>0</v>
      </c>
      <c r="P56" s="673">
        <v>0</v>
      </c>
      <c r="R56" s="675">
        <f>R57</f>
        <v>0</v>
      </c>
      <c r="S56" s="673">
        <f>S57</f>
        <v>0</v>
      </c>
    </row>
    <row r="57" spans="1:19" ht="15">
      <c r="A57" s="189">
        <f t="shared" si="26"/>
        <v>50</v>
      </c>
      <c r="B57" s="516"/>
      <c r="C57" s="517"/>
      <c r="D57" s="1330" t="s">
        <v>731</v>
      </c>
      <c r="E57" s="1330"/>
      <c r="F57" s="1054"/>
      <c r="G57" s="831"/>
      <c r="H57" s="558"/>
      <c r="I57" s="558"/>
      <c r="J57" s="558"/>
      <c r="K57" s="485">
        <f>G57+I57</f>
        <v>0</v>
      </c>
      <c r="L57" s="485">
        <f>H57+J57</f>
        <v>0</v>
      </c>
      <c r="M57" s="558"/>
      <c r="N57" s="1055"/>
      <c r="O57" s="1056">
        <f>K57-L57</f>
        <v>0</v>
      </c>
      <c r="P57" s="1055">
        <v>0</v>
      </c>
      <c r="R57" s="561"/>
      <c r="S57" s="486">
        <f>L57+R57</f>
        <v>0</v>
      </c>
    </row>
    <row r="58" spans="1:19" ht="15">
      <c r="A58" s="189">
        <f t="shared" si="26"/>
        <v>51</v>
      </c>
      <c r="B58" s="513"/>
      <c r="C58" s="1327" t="s">
        <v>114</v>
      </c>
      <c r="D58" s="1328"/>
      <c r="E58" s="1329"/>
      <c r="F58" s="1053"/>
      <c r="G58" s="830">
        <f aca="true" t="shared" si="29" ref="G58:L58">G59</f>
        <v>0</v>
      </c>
      <c r="H58" s="672">
        <f t="shared" si="29"/>
        <v>0</v>
      </c>
      <c r="I58" s="672">
        <f t="shared" si="29"/>
        <v>0</v>
      </c>
      <c r="J58" s="672">
        <f>J59</f>
        <v>0</v>
      </c>
      <c r="K58" s="672">
        <f t="shared" si="29"/>
        <v>0</v>
      </c>
      <c r="L58" s="672">
        <f t="shared" si="29"/>
        <v>0</v>
      </c>
      <c r="M58" s="741"/>
      <c r="N58" s="673">
        <f>N59</f>
        <v>0</v>
      </c>
      <c r="O58" s="675">
        <f>O59</f>
        <v>0</v>
      </c>
      <c r="P58" s="673">
        <v>0</v>
      </c>
      <c r="R58" s="675">
        <f>R59</f>
        <v>0</v>
      </c>
      <c r="S58" s="673">
        <f>S59</f>
        <v>0</v>
      </c>
    </row>
    <row r="59" spans="1:24" ht="15.75" thickBot="1">
      <c r="A59" s="732">
        <f t="shared" si="26"/>
        <v>52</v>
      </c>
      <c r="B59" s="735"/>
      <c r="C59" s="1113"/>
      <c r="D59" s="1340" t="s">
        <v>986</v>
      </c>
      <c r="E59" s="1341"/>
      <c r="F59" s="1114"/>
      <c r="G59" s="1115"/>
      <c r="H59" s="736"/>
      <c r="I59" s="736"/>
      <c r="J59" s="736"/>
      <c r="K59" s="737">
        <f>G59+I59</f>
        <v>0</v>
      </c>
      <c r="L59" s="737">
        <f>H59+J59</f>
        <v>0</v>
      </c>
      <c r="M59" s="736"/>
      <c r="N59" s="1116"/>
      <c r="O59" s="1117">
        <f>K59-L59</f>
        <v>0</v>
      </c>
      <c r="P59" s="1116">
        <v>0</v>
      </c>
      <c r="R59" s="1118"/>
      <c r="S59" s="738">
        <f>L59+R59</f>
        <v>0</v>
      </c>
      <c r="U59" s="510"/>
      <c r="V59" s="1119"/>
      <c r="W59" s="1119"/>
      <c r="X59" s="1046"/>
    </row>
    <row r="60" spans="1:19" ht="14.25" customHeight="1" thickBot="1">
      <c r="A60" s="1120">
        <f t="shared" si="26"/>
        <v>53</v>
      </c>
      <c r="B60" s="1121" t="s">
        <v>740</v>
      </c>
      <c r="C60" s="1121"/>
      <c r="D60" s="1121"/>
      <c r="E60" s="1122"/>
      <c r="F60" s="1123"/>
      <c r="G60" s="1124">
        <f aca="true" t="shared" si="30" ref="G60:L60">G6+G35+G42</f>
        <v>84281.64808000001</v>
      </c>
      <c r="H60" s="1125">
        <f t="shared" si="30"/>
        <v>42143.97477</v>
      </c>
      <c r="I60" s="1125">
        <f>I6+I35+I42</f>
        <v>326360.74156</v>
      </c>
      <c r="J60" s="1125">
        <f t="shared" si="30"/>
        <v>242222.02187000003</v>
      </c>
      <c r="K60" s="1125">
        <f t="shared" si="30"/>
        <v>410642.38963999995</v>
      </c>
      <c r="L60" s="1125">
        <f t="shared" si="30"/>
        <v>284365.99663999997</v>
      </c>
      <c r="M60" s="1126">
        <v>85.33</v>
      </c>
      <c r="N60" s="1125">
        <f>N6+N35+N42</f>
        <v>0</v>
      </c>
      <c r="O60" s="1127">
        <f>O6+O35+O42</f>
        <v>126276.39300000001</v>
      </c>
      <c r="P60" s="1127">
        <v>2655.1268200000004</v>
      </c>
      <c r="Q60" s="1128"/>
      <c r="R60" s="1129">
        <f>R6+R35+R42</f>
        <v>0</v>
      </c>
      <c r="S60" s="1130">
        <f>S6+S35+S42</f>
        <v>284365.99663999997</v>
      </c>
    </row>
    <row r="61" spans="1:19" ht="3.75" customHeight="1">
      <c r="A61" s="497"/>
      <c r="B61" s="524"/>
      <c r="C61" s="524"/>
      <c r="D61" s="524"/>
      <c r="E61" s="524"/>
      <c r="F61" s="524"/>
      <c r="G61" s="524"/>
      <c r="H61" s="524"/>
      <c r="I61" s="524"/>
      <c r="J61" s="524"/>
      <c r="K61" s="524"/>
      <c r="L61" s="524"/>
      <c r="M61" s="524"/>
      <c r="N61" s="524"/>
      <c r="O61" s="524"/>
      <c r="P61" s="524"/>
      <c r="R61" s="524"/>
      <c r="S61" s="524"/>
    </row>
    <row r="62" ht="12" customHeight="1">
      <c r="A62" s="481" t="s">
        <v>648</v>
      </c>
    </row>
    <row r="63" spans="1:19" ht="53.25" customHeight="1">
      <c r="A63" s="1268" t="s">
        <v>809</v>
      </c>
      <c r="B63" s="1268"/>
      <c r="C63" s="1268"/>
      <c r="D63" s="1268"/>
      <c r="E63" s="1268"/>
      <c r="F63" s="1268"/>
      <c r="G63" s="1268"/>
      <c r="H63" s="1268"/>
      <c r="I63" s="1268"/>
      <c r="J63" s="1268"/>
      <c r="K63" s="1268"/>
      <c r="L63" s="1268"/>
      <c r="M63" s="1268"/>
      <c r="N63" s="1268"/>
      <c r="O63" s="1268"/>
      <c r="P63" s="1268"/>
      <c r="Q63" s="1268"/>
      <c r="R63" s="1268"/>
      <c r="S63" s="1268"/>
    </row>
    <row r="64" spans="1:19" ht="13.5" customHeight="1">
      <c r="A64" s="1268" t="s">
        <v>115</v>
      </c>
      <c r="B64" s="1268"/>
      <c r="C64" s="1268"/>
      <c r="D64" s="1268"/>
      <c r="E64" s="1268"/>
      <c r="F64" s="1268"/>
      <c r="G64" s="1268"/>
      <c r="H64" s="1268"/>
      <c r="I64" s="1268"/>
      <c r="J64" s="1268"/>
      <c r="K64" s="1268"/>
      <c r="L64" s="1268"/>
      <c r="M64" s="1268"/>
      <c r="N64" s="1268"/>
      <c r="O64" s="1268"/>
      <c r="P64" s="1268"/>
      <c r="Q64" s="1268"/>
      <c r="R64" s="1268"/>
      <c r="S64" s="1268"/>
    </row>
    <row r="65" spans="1:19" ht="13.5" customHeight="1">
      <c r="A65" s="1268" t="s">
        <v>896</v>
      </c>
      <c r="B65" s="1268"/>
      <c r="C65" s="1268"/>
      <c r="D65" s="1268"/>
      <c r="E65" s="1268"/>
      <c r="F65" s="1268"/>
      <c r="G65" s="1268"/>
      <c r="H65" s="1268"/>
      <c r="I65" s="1268"/>
      <c r="J65" s="1268"/>
      <c r="K65" s="1268"/>
      <c r="L65" s="1268"/>
      <c r="M65" s="1268"/>
      <c r="N65" s="1268"/>
      <c r="O65" s="1268"/>
      <c r="P65" s="1268"/>
      <c r="Q65" s="1268"/>
      <c r="R65" s="1268"/>
      <c r="S65" s="1268"/>
    </row>
    <row r="66" spans="1:19" ht="13.5" customHeight="1">
      <c r="A66" s="1268" t="s">
        <v>897</v>
      </c>
      <c r="B66" s="1268"/>
      <c r="C66" s="1268"/>
      <c r="D66" s="1268"/>
      <c r="E66" s="1268"/>
      <c r="F66" s="1268"/>
      <c r="G66" s="1268"/>
      <c r="H66" s="1268"/>
      <c r="I66" s="1268"/>
      <c r="J66" s="1268"/>
      <c r="K66" s="1268"/>
      <c r="L66" s="1268"/>
      <c r="M66" s="1268"/>
      <c r="N66" s="1268"/>
      <c r="O66" s="1268"/>
      <c r="P66" s="1268"/>
      <c r="Q66" s="1268"/>
      <c r="R66" s="1268"/>
      <c r="S66" s="1268"/>
    </row>
    <row r="67" spans="1:19" ht="13.5" customHeight="1">
      <c r="A67" s="1268" t="s">
        <v>848</v>
      </c>
      <c r="B67" s="1268"/>
      <c r="C67" s="1268"/>
      <c r="D67" s="1268"/>
      <c r="E67" s="1268"/>
      <c r="F67" s="1268"/>
      <c r="G67" s="1268"/>
      <c r="H67" s="1268"/>
      <c r="I67" s="1268"/>
      <c r="J67" s="1268"/>
      <c r="K67" s="1268"/>
      <c r="L67" s="1268"/>
      <c r="M67" s="1268"/>
      <c r="N67" s="1268"/>
      <c r="O67" s="1268"/>
      <c r="P67" s="1268"/>
      <c r="Q67" s="1268"/>
      <c r="R67" s="1268"/>
      <c r="S67" s="1268"/>
    </row>
    <row r="68" spans="1:19" ht="13.5" customHeight="1">
      <c r="A68" s="1268" t="s">
        <v>849</v>
      </c>
      <c r="B68" s="1268"/>
      <c r="C68" s="1268"/>
      <c r="D68" s="1268"/>
      <c r="E68" s="1268"/>
      <c r="F68" s="1268"/>
      <c r="G68" s="1268"/>
      <c r="H68" s="1268"/>
      <c r="I68" s="1268"/>
      <c r="J68" s="1268"/>
      <c r="K68" s="1268"/>
      <c r="L68" s="1268"/>
      <c r="M68" s="1268"/>
      <c r="N68" s="1268"/>
      <c r="O68" s="1268"/>
      <c r="P68" s="1268"/>
      <c r="Q68" s="1268"/>
      <c r="R68" s="1268"/>
      <c r="S68" s="1268"/>
    </row>
    <row r="69" spans="1:19" ht="13.5" customHeight="1">
      <c r="A69" s="1268" t="s">
        <v>116</v>
      </c>
      <c r="B69" s="1268"/>
      <c r="C69" s="1268"/>
      <c r="D69" s="1268"/>
      <c r="E69" s="1268"/>
      <c r="F69" s="1268"/>
      <c r="G69" s="1268"/>
      <c r="H69" s="1268"/>
      <c r="I69" s="1268"/>
      <c r="J69" s="1268"/>
      <c r="K69" s="1268"/>
      <c r="L69" s="1268"/>
      <c r="M69" s="1268"/>
      <c r="N69" s="1268"/>
      <c r="O69" s="1268"/>
      <c r="P69" s="1268"/>
      <c r="Q69" s="1268"/>
      <c r="R69" s="1268"/>
      <c r="S69" s="1268"/>
    </row>
    <row r="70" spans="1:19" ht="13.5" customHeight="1">
      <c r="A70" s="1342" t="s">
        <v>127</v>
      </c>
      <c r="B70" s="1342"/>
      <c r="C70" s="1342"/>
      <c r="D70" s="1342"/>
      <c r="E70" s="1342"/>
      <c r="F70" s="1342"/>
      <c r="G70" s="1342"/>
      <c r="H70" s="1342"/>
      <c r="I70" s="1342"/>
      <c r="J70" s="1342"/>
      <c r="K70" s="1342"/>
      <c r="L70" s="1342"/>
      <c r="M70" s="1342"/>
      <c r="N70" s="1342"/>
      <c r="O70" s="1342"/>
      <c r="P70" s="1342"/>
      <c r="Q70" s="1342"/>
      <c r="R70" s="1342"/>
      <c r="S70" s="1342"/>
    </row>
    <row r="71" spans="1:19" ht="13.5" customHeight="1">
      <c r="A71" s="1268" t="s">
        <v>117</v>
      </c>
      <c r="B71" s="1268"/>
      <c r="C71" s="1268"/>
      <c r="D71" s="1268"/>
      <c r="E71" s="1268"/>
      <c r="F71" s="1268"/>
      <c r="G71" s="1268"/>
      <c r="H71" s="1268"/>
      <c r="I71" s="1268"/>
      <c r="J71" s="1268"/>
      <c r="K71" s="1268"/>
      <c r="L71" s="1268"/>
      <c r="M71" s="1268"/>
      <c r="N71" s="1268"/>
      <c r="O71" s="1268"/>
      <c r="P71" s="1268"/>
      <c r="Q71" s="1268"/>
      <c r="R71" s="1268"/>
      <c r="S71" s="1268"/>
    </row>
    <row r="72" spans="3:6" ht="15">
      <c r="C72" s="525"/>
      <c r="D72" s="525"/>
      <c r="E72" s="525"/>
      <c r="F72" s="525"/>
    </row>
    <row r="73" ht="15">
      <c r="A73" s="481"/>
    </row>
  </sheetData>
  <sheetProtection/>
  <mergeCells count="44">
    <mergeCell ref="A70:S70"/>
    <mergeCell ref="A71:S71"/>
    <mergeCell ref="A64:S64"/>
    <mergeCell ref="A65:S65"/>
    <mergeCell ref="A66:S66"/>
    <mergeCell ref="A67:S67"/>
    <mergeCell ref="A68:S68"/>
    <mergeCell ref="A69:S69"/>
    <mergeCell ref="C54:E54"/>
    <mergeCell ref="C56:E56"/>
    <mergeCell ref="D57:E57"/>
    <mergeCell ref="C58:E58"/>
    <mergeCell ref="D59:E59"/>
    <mergeCell ref="A63:S63"/>
    <mergeCell ref="B42:E42"/>
    <mergeCell ref="B43:E43"/>
    <mergeCell ref="C44:E44"/>
    <mergeCell ref="B50:E50"/>
    <mergeCell ref="D52:E52"/>
    <mergeCell ref="B53:E53"/>
    <mergeCell ref="D14:E14"/>
    <mergeCell ref="B15:E15"/>
    <mergeCell ref="C16:E16"/>
    <mergeCell ref="C18:E18"/>
    <mergeCell ref="B25:E25"/>
    <mergeCell ref="B35:E35"/>
    <mergeCell ref="B6:E6"/>
    <mergeCell ref="B7:E7"/>
    <mergeCell ref="C8:E8"/>
    <mergeCell ref="C11:E11"/>
    <mergeCell ref="D12:E12"/>
    <mergeCell ref="D13:E13"/>
    <mergeCell ref="M3:M4"/>
    <mergeCell ref="N3:N4"/>
    <mergeCell ref="O3:O4"/>
    <mergeCell ref="P3:P4"/>
    <mergeCell ref="R3:R4"/>
    <mergeCell ref="S3:S4"/>
    <mergeCell ref="A3:A5"/>
    <mergeCell ref="B3:E5"/>
    <mergeCell ref="F3:F5"/>
    <mergeCell ref="G3:H3"/>
    <mergeCell ref="I3:J3"/>
    <mergeCell ref="K3:L3"/>
  </mergeCells>
  <printOptions horizontalCentered="1"/>
  <pageMargins left="0" right="0" top="0.3937007874015748" bottom="0" header="0.31496062992125984" footer="0.31496062992125984"/>
  <pageSetup fitToHeight="1" fitToWidth="1" horizontalDpi="600" verticalDpi="600" orientation="landscape" paperSize="9" scale="57" r:id="rId1"/>
</worksheet>
</file>

<file path=xl/worksheets/sheet11.xml><?xml version="1.0" encoding="utf-8"?>
<worksheet xmlns="http://schemas.openxmlformats.org/spreadsheetml/2006/main" xmlns:r="http://schemas.openxmlformats.org/officeDocument/2006/relationships">
  <sheetPr>
    <tabColor theme="0" tint="-0.1499900072813034"/>
    <pageSetUpPr fitToPage="1"/>
  </sheetPr>
  <dimension ref="A1:G43"/>
  <sheetViews>
    <sheetView workbookViewId="0" topLeftCell="A1">
      <selection activeCell="A1" sqref="A1"/>
    </sheetView>
  </sheetViews>
  <sheetFormatPr defaultColWidth="9.140625" defaultRowHeight="15"/>
  <cols>
    <col min="1" max="1" width="3.28125" style="3" customWidth="1"/>
    <col min="2" max="2" width="7.8515625" style="3" customWidth="1"/>
    <col min="3" max="3" width="56.7109375" style="3" customWidth="1"/>
    <col min="4" max="4" width="17.00390625" style="3" customWidth="1"/>
    <col min="5" max="5" width="16.57421875" style="3" customWidth="1"/>
    <col min="6" max="6" width="11.421875" style="3" customWidth="1"/>
    <col min="7" max="7" width="2.421875" style="3" customWidth="1"/>
    <col min="8" max="16384" width="9.140625" style="3" customWidth="1"/>
  </cols>
  <sheetData>
    <row r="1" spans="1:7" ht="18.75">
      <c r="A1" s="917" t="s">
        <v>829</v>
      </c>
      <c r="B1" s="235"/>
      <c r="C1" s="235"/>
      <c r="D1" s="327"/>
      <c r="E1" s="227"/>
      <c r="F1" s="328"/>
      <c r="G1" s="276"/>
    </row>
    <row r="2" spans="1:7" s="1" customFormat="1" ht="13.5" thickBot="1">
      <c r="A2" s="227"/>
      <c r="B2" s="227"/>
      <c r="C2" s="227"/>
      <c r="D2" s="227"/>
      <c r="E2" s="227"/>
      <c r="F2" s="301" t="s">
        <v>520</v>
      </c>
      <c r="G2" s="227"/>
    </row>
    <row r="3" spans="1:7" s="4" customFormat="1" ht="19.5" customHeight="1">
      <c r="A3" s="1354" t="s">
        <v>492</v>
      </c>
      <c r="B3" s="1352" t="s">
        <v>709</v>
      </c>
      <c r="C3" s="1352"/>
      <c r="D3" s="1358" t="s">
        <v>830</v>
      </c>
      <c r="E3" s="1359"/>
      <c r="F3" s="1360"/>
      <c r="G3" s="49"/>
    </row>
    <row r="4" spans="1:7" s="4" customFormat="1" ht="13.5" customHeight="1" thickBot="1">
      <c r="A4" s="1355"/>
      <c r="B4" s="1353"/>
      <c r="C4" s="1353"/>
      <c r="D4" s="329" t="s">
        <v>603</v>
      </c>
      <c r="E4" s="329" t="s">
        <v>521</v>
      </c>
      <c r="F4" s="330" t="s">
        <v>518</v>
      </c>
      <c r="G4" s="49"/>
    </row>
    <row r="5" spans="1:7" s="4" customFormat="1" ht="12.75" customHeight="1">
      <c r="A5" s="472" t="s">
        <v>71</v>
      </c>
      <c r="B5" s="1347" t="s">
        <v>86</v>
      </c>
      <c r="C5" s="1347"/>
      <c r="D5" s="339">
        <f>SUM(D6:D9)</f>
        <v>9726.20137</v>
      </c>
      <c r="E5" s="339">
        <f>SUM(E6:E9)</f>
        <v>25245.289179999996</v>
      </c>
      <c r="F5" s="340">
        <f aca="true" t="shared" si="0" ref="F5:F11">SUM(D5+E5)</f>
        <v>34971.490549999995</v>
      </c>
      <c r="G5" s="49"/>
    </row>
    <row r="6" spans="1:7" s="4" customFormat="1" ht="12.75" customHeight="1">
      <c r="A6" s="473" t="s">
        <v>72</v>
      </c>
      <c r="B6" s="1348" t="s">
        <v>649</v>
      </c>
      <c r="C6" s="534" t="s">
        <v>710</v>
      </c>
      <c r="D6" s="76">
        <v>632.35204</v>
      </c>
      <c r="E6" s="76">
        <v>552.26832</v>
      </c>
      <c r="F6" s="341">
        <f t="shared" si="0"/>
        <v>1184.62036</v>
      </c>
      <c r="G6" s="49"/>
    </row>
    <row r="7" spans="1:7" s="4" customFormat="1" ht="12.75" customHeight="1">
      <c r="A7" s="473" t="s">
        <v>73</v>
      </c>
      <c r="B7" s="1349"/>
      <c r="C7" s="331" t="s">
        <v>711</v>
      </c>
      <c r="D7" s="76">
        <v>8836.21433</v>
      </c>
      <c r="E7" s="76">
        <v>21253.140889999995</v>
      </c>
      <c r="F7" s="341">
        <f t="shared" si="0"/>
        <v>30089.355219999998</v>
      </c>
      <c r="G7" s="49"/>
    </row>
    <row r="8" spans="1:7" s="4" customFormat="1" ht="12.75" customHeight="1">
      <c r="A8" s="473" t="s">
        <v>74</v>
      </c>
      <c r="B8" s="1349"/>
      <c r="C8" s="331" t="s">
        <v>715</v>
      </c>
      <c r="D8" s="76">
        <v>238.885</v>
      </c>
      <c r="E8" s="76">
        <v>615.1977</v>
      </c>
      <c r="F8" s="341">
        <f t="shared" si="0"/>
        <v>854.0827</v>
      </c>
      <c r="G8" s="49"/>
    </row>
    <row r="9" spans="1:7" s="4" customFormat="1" ht="12.75" customHeight="1">
      <c r="A9" s="473" t="s">
        <v>75</v>
      </c>
      <c r="B9" s="1350"/>
      <c r="C9" s="288" t="s">
        <v>714</v>
      </c>
      <c r="D9" s="76">
        <v>18.75</v>
      </c>
      <c r="E9" s="756">
        <v>2824.6822700000002</v>
      </c>
      <c r="F9" s="341">
        <f t="shared" si="0"/>
        <v>2843.4322700000002</v>
      </c>
      <c r="G9" s="49"/>
    </row>
    <row r="10" spans="1:7" s="4" customFormat="1" ht="12.75" customHeight="1">
      <c r="A10" s="474" t="s">
        <v>76</v>
      </c>
      <c r="B10" s="1365" t="s">
        <v>85</v>
      </c>
      <c r="C10" s="1366"/>
      <c r="D10" s="339">
        <v>1468603.27621</v>
      </c>
      <c r="E10" s="339">
        <v>249196.95712</v>
      </c>
      <c r="F10" s="476">
        <v>1717800.23333</v>
      </c>
      <c r="G10" s="49"/>
    </row>
    <row r="11" spans="1:7" s="4" customFormat="1" ht="12.75" customHeight="1">
      <c r="A11" s="474" t="s">
        <v>760</v>
      </c>
      <c r="B11" s="333" t="s">
        <v>705</v>
      </c>
      <c r="C11" s="334"/>
      <c r="D11" s="339">
        <f>SUM(D12:D15)</f>
        <v>10629.6634</v>
      </c>
      <c r="E11" s="339">
        <f>SUM(E12:E15)</f>
        <v>64207.67227</v>
      </c>
      <c r="F11" s="340">
        <f t="shared" si="0"/>
        <v>74837.33567</v>
      </c>
      <c r="G11" s="49"/>
    </row>
    <row r="12" spans="1:7" s="4" customFormat="1" ht="12.75" customHeight="1">
      <c r="A12" s="473" t="s">
        <v>77</v>
      </c>
      <c r="B12" s="1348" t="s">
        <v>649</v>
      </c>
      <c r="C12" s="245" t="s">
        <v>524</v>
      </c>
      <c r="D12" s="33">
        <v>10.43478</v>
      </c>
      <c r="E12" s="33">
        <v>63.545</v>
      </c>
      <c r="F12" s="341">
        <f aca="true" t="shared" si="1" ref="F12:F18">SUM(D12+E12)</f>
        <v>73.97978</v>
      </c>
      <c r="G12" s="49"/>
    </row>
    <row r="13" spans="1:7" s="4" customFormat="1" ht="12.75" customHeight="1">
      <c r="A13" s="473" t="s">
        <v>78</v>
      </c>
      <c r="B13" s="1349"/>
      <c r="C13" s="245" t="s">
        <v>523</v>
      </c>
      <c r="D13" s="33">
        <v>6.1875</v>
      </c>
      <c r="E13" s="33">
        <v>511.58544</v>
      </c>
      <c r="F13" s="341">
        <f t="shared" si="1"/>
        <v>517.7729400000001</v>
      </c>
      <c r="G13" s="49"/>
    </row>
    <row r="14" spans="1:7" s="4" customFormat="1" ht="12.75" customHeight="1">
      <c r="A14" s="473" t="s">
        <v>79</v>
      </c>
      <c r="B14" s="1349"/>
      <c r="C14" s="245" t="s">
        <v>87</v>
      </c>
      <c r="D14" s="33">
        <v>8140.484079999999</v>
      </c>
      <c r="E14" s="33">
        <v>51565.12069</v>
      </c>
      <c r="F14" s="341">
        <f t="shared" si="1"/>
        <v>59705.604770000005</v>
      </c>
      <c r="G14" s="49"/>
    </row>
    <row r="15" spans="1:7" s="4" customFormat="1" ht="12.75" customHeight="1">
      <c r="A15" s="473" t="s">
        <v>80</v>
      </c>
      <c r="B15" s="1350"/>
      <c r="C15" s="245" t="s">
        <v>496</v>
      </c>
      <c r="D15" s="33">
        <v>2472.5570400000006</v>
      </c>
      <c r="E15" s="33">
        <v>12067.421139999999</v>
      </c>
      <c r="F15" s="341">
        <f t="shared" si="1"/>
        <v>14539.978179999998</v>
      </c>
      <c r="G15" s="49"/>
    </row>
    <row r="16" spans="1:7" s="4" customFormat="1" ht="12.75" customHeight="1">
      <c r="A16" s="474" t="s">
        <v>762</v>
      </c>
      <c r="B16" s="533" t="s">
        <v>706</v>
      </c>
      <c r="C16" s="334"/>
      <c r="D16" s="339">
        <f>SUM(D17:D19)</f>
        <v>470.89564000000007</v>
      </c>
      <c r="E16" s="339">
        <f>SUM(E17:E19)</f>
        <v>0.5</v>
      </c>
      <c r="F16" s="340">
        <f t="shared" si="1"/>
        <v>471.39564000000007</v>
      </c>
      <c r="G16" s="49"/>
    </row>
    <row r="17" spans="1:7" s="4" customFormat="1" ht="12.75" customHeight="1">
      <c r="A17" s="473" t="s">
        <v>81</v>
      </c>
      <c r="B17" s="1348" t="s">
        <v>649</v>
      </c>
      <c r="C17" s="335" t="s">
        <v>524</v>
      </c>
      <c r="D17" s="33"/>
      <c r="E17" s="33"/>
      <c r="F17" s="341">
        <f t="shared" si="1"/>
        <v>0</v>
      </c>
      <c r="G17" s="49"/>
    </row>
    <row r="18" spans="1:7" s="4" customFormat="1" ht="12.75" customHeight="1">
      <c r="A18" s="473" t="s">
        <v>82</v>
      </c>
      <c r="B18" s="1349"/>
      <c r="C18" s="335" t="s">
        <v>523</v>
      </c>
      <c r="D18" s="33"/>
      <c r="E18" s="33"/>
      <c r="F18" s="341">
        <f t="shared" si="1"/>
        <v>0</v>
      </c>
      <c r="G18" s="49"/>
    </row>
    <row r="19" spans="1:7" s="4" customFormat="1" ht="12.75" customHeight="1">
      <c r="A19" s="473" t="s">
        <v>83</v>
      </c>
      <c r="B19" s="1350"/>
      <c r="C19" s="335" t="s">
        <v>496</v>
      </c>
      <c r="D19" s="33">
        <v>470.89564000000007</v>
      </c>
      <c r="E19" s="33">
        <v>0.5</v>
      </c>
      <c r="F19" s="341">
        <f>SUM(D19+E19)</f>
        <v>471.39564000000007</v>
      </c>
      <c r="G19" s="49"/>
    </row>
    <row r="20" spans="1:7" ht="12.75" customHeight="1">
      <c r="A20" s="474" t="s">
        <v>84</v>
      </c>
      <c r="B20" s="1361" t="s">
        <v>707</v>
      </c>
      <c r="C20" s="1362"/>
      <c r="D20" s="342">
        <v>22710.9671</v>
      </c>
      <c r="E20" s="342">
        <v>71.1</v>
      </c>
      <c r="F20" s="340">
        <f>SUM(D20+E20)</f>
        <v>22782.0671</v>
      </c>
      <c r="G20" s="49"/>
    </row>
    <row r="21" spans="1:7" ht="12.75" customHeight="1" thickBot="1">
      <c r="A21" s="475" t="s">
        <v>764</v>
      </c>
      <c r="B21" s="1363" t="s">
        <v>708</v>
      </c>
      <c r="C21" s="1364"/>
      <c r="D21" s="343">
        <v>0</v>
      </c>
      <c r="E21" s="343">
        <v>0</v>
      </c>
      <c r="F21" s="344">
        <f>SUM(D21+E21)</f>
        <v>0</v>
      </c>
      <c r="G21" s="49"/>
    </row>
    <row r="22" spans="1:7" ht="12.75">
      <c r="A22" s="337"/>
      <c r="B22" s="276"/>
      <c r="C22" s="276"/>
      <c r="D22" s="276"/>
      <c r="E22" s="337"/>
      <c r="F22" s="338"/>
      <c r="G22" s="49"/>
    </row>
    <row r="23" spans="1:7" ht="12.75">
      <c r="A23" s="53" t="s">
        <v>648</v>
      </c>
      <c r="B23" s="252"/>
      <c r="C23" s="252"/>
      <c r="D23" s="276"/>
      <c r="E23" s="337"/>
      <c r="F23" s="338"/>
      <c r="G23" s="49"/>
    </row>
    <row r="24" spans="1:7" ht="12.75">
      <c r="A24" s="1356" t="s">
        <v>833</v>
      </c>
      <c r="B24" s="1357"/>
      <c r="C24" s="1357"/>
      <c r="D24" s="1357"/>
      <c r="E24" s="1357"/>
      <c r="F24" s="1357"/>
      <c r="G24" s="49"/>
    </row>
    <row r="25" spans="1:7" ht="93.75" customHeight="1">
      <c r="A25" s="1268" t="s">
        <v>1219</v>
      </c>
      <c r="B25" s="1351"/>
      <c r="C25" s="1351"/>
      <c r="D25" s="1351"/>
      <c r="E25" s="1351"/>
      <c r="F25" s="1351"/>
      <c r="G25" s="332"/>
    </row>
    <row r="26" spans="1:7" ht="89.25" customHeight="1">
      <c r="A26" s="1343" t="s">
        <v>1220</v>
      </c>
      <c r="B26" s="1344"/>
      <c r="C26" s="1344"/>
      <c r="D26" s="1344"/>
      <c r="E26" s="1344"/>
      <c r="F26" s="1344"/>
      <c r="G26" s="332"/>
    </row>
    <row r="27" spans="1:7" ht="94.5" customHeight="1">
      <c r="A27" s="1343" t="s">
        <v>1221</v>
      </c>
      <c r="B27" s="1344"/>
      <c r="C27" s="1344"/>
      <c r="D27" s="1344"/>
      <c r="E27" s="1344"/>
      <c r="F27" s="1344"/>
      <c r="G27" s="332"/>
    </row>
    <row r="28" spans="1:7" ht="68.25" customHeight="1">
      <c r="A28" s="1343" t="s">
        <v>1222</v>
      </c>
      <c r="B28" s="1344"/>
      <c r="C28" s="1344"/>
      <c r="D28" s="1344"/>
      <c r="E28" s="1344"/>
      <c r="F28" s="1344"/>
      <c r="G28" s="332"/>
    </row>
    <row r="29" spans="1:7" ht="45.75" customHeight="1">
      <c r="A29" s="1343" t="s">
        <v>831</v>
      </c>
      <c r="B29" s="1344"/>
      <c r="C29" s="1344"/>
      <c r="D29" s="1344"/>
      <c r="E29" s="1344"/>
      <c r="F29" s="1344"/>
      <c r="G29" s="332"/>
    </row>
    <row r="30" spans="1:7" ht="15">
      <c r="A30" s="1343" t="s">
        <v>832</v>
      </c>
      <c r="B30" s="1344"/>
      <c r="C30" s="1344"/>
      <c r="D30" s="1344"/>
      <c r="E30" s="1344"/>
      <c r="F30" s="1344"/>
      <c r="G30" s="332"/>
    </row>
    <row r="31" spans="1:7" ht="15">
      <c r="A31" s="1345"/>
      <c r="B31" s="1346"/>
      <c r="C31" s="1346"/>
      <c r="D31" s="1346"/>
      <c r="E31" s="1346"/>
      <c r="F31" s="1346"/>
      <c r="G31" s="332"/>
    </row>
    <row r="32" spans="1:7" ht="12.75">
      <c r="A32" s="336"/>
      <c r="B32" s="336"/>
      <c r="C32" s="336"/>
      <c r="D32" s="336"/>
      <c r="E32" s="336"/>
      <c r="F32" s="336"/>
      <c r="G32" s="332"/>
    </row>
    <row r="33" spans="1:7" ht="12.75">
      <c r="A33" s="336"/>
      <c r="B33" s="336"/>
      <c r="C33" s="336"/>
      <c r="D33" s="336"/>
      <c r="E33" s="336"/>
      <c r="F33" s="336"/>
      <c r="G33" s="332"/>
    </row>
    <row r="34" spans="1:7" ht="12.75">
      <c r="A34" s="336"/>
      <c r="B34" s="336"/>
      <c r="C34" s="336"/>
      <c r="D34" s="336"/>
      <c r="E34" s="336"/>
      <c r="F34" s="336"/>
      <c r="G34" s="332"/>
    </row>
    <row r="35" spans="1:7" ht="12.75">
      <c r="A35" s="336"/>
      <c r="B35" s="336"/>
      <c r="C35" s="336"/>
      <c r="D35" s="336"/>
      <c r="E35" s="336"/>
      <c r="F35" s="336"/>
      <c r="G35" s="332"/>
    </row>
    <row r="36" spans="1:7" ht="12.75">
      <c r="A36" s="336"/>
      <c r="B36" s="336"/>
      <c r="C36" s="336"/>
      <c r="D36" s="336"/>
      <c r="E36" s="336"/>
      <c r="F36" s="336"/>
      <c r="G36" s="336"/>
    </row>
    <row r="37" spans="1:7" ht="12.75">
      <c r="A37" s="336"/>
      <c r="B37" s="336"/>
      <c r="C37" s="336"/>
      <c r="D37" s="336"/>
      <c r="E37" s="336"/>
      <c r="F37" s="336"/>
      <c r="G37" s="336"/>
    </row>
    <row r="38" spans="1:7" ht="12.75">
      <c r="A38" s="336"/>
      <c r="B38" s="336"/>
      <c r="C38" s="336"/>
      <c r="D38" s="336"/>
      <c r="E38" s="336"/>
      <c r="F38" s="336"/>
      <c r="G38" s="336"/>
    </row>
    <row r="39" spans="1:7" ht="12.75">
      <c r="A39" s="336"/>
      <c r="B39" s="336"/>
      <c r="C39" s="336"/>
      <c r="D39" s="336"/>
      <c r="E39" s="336"/>
      <c r="F39" s="336"/>
      <c r="G39" s="336"/>
    </row>
    <row r="40" spans="1:7" ht="12.75">
      <c r="A40" s="336"/>
      <c r="B40" s="336"/>
      <c r="C40" s="336"/>
      <c r="D40" s="336"/>
      <c r="E40" s="336"/>
      <c r="F40" s="336"/>
      <c r="G40" s="336"/>
    </row>
    <row r="42" ht="12.75">
      <c r="A42" s="2"/>
    </row>
    <row r="43" ht="12.75">
      <c r="A43" s="2"/>
    </row>
  </sheetData>
  <sheetProtection formatRows="0" insertRows="0" deleteRows="0"/>
  <mergeCells count="18">
    <mergeCell ref="A29:F29"/>
    <mergeCell ref="B3:C4"/>
    <mergeCell ref="A3:A4"/>
    <mergeCell ref="A24:F24"/>
    <mergeCell ref="D3:F3"/>
    <mergeCell ref="B20:C20"/>
    <mergeCell ref="B21:C21"/>
    <mergeCell ref="B10:C10"/>
    <mergeCell ref="A30:F30"/>
    <mergeCell ref="A31:F31"/>
    <mergeCell ref="B5:C5"/>
    <mergeCell ref="B6:B9"/>
    <mergeCell ref="A28:F28"/>
    <mergeCell ref="A25:F25"/>
    <mergeCell ref="A26:F26"/>
    <mergeCell ref="A27:F27"/>
    <mergeCell ref="B12:B15"/>
    <mergeCell ref="B17:B19"/>
  </mergeCells>
  <printOptions horizontalCentered="1"/>
  <pageMargins left="0.5905511811023623" right="0.5905511811023623" top="0.6692913385826772" bottom="0.6692913385826772" header="0.15748031496062992" footer="0.15748031496062992"/>
  <pageSetup cellComments="asDisplayed" fitToHeight="1" fitToWidth="1" horizontalDpi="300" verticalDpi="300" orientation="portrait" paperSize="9" scale="81" r:id="rId1"/>
</worksheet>
</file>

<file path=xl/worksheets/sheet12.xml><?xml version="1.0" encoding="utf-8"?>
<worksheet xmlns="http://schemas.openxmlformats.org/spreadsheetml/2006/main" xmlns:r="http://schemas.openxmlformats.org/officeDocument/2006/relationships">
  <sheetPr>
    <tabColor theme="0" tint="-0.1499900072813034"/>
  </sheetPr>
  <dimension ref="A1:F33"/>
  <sheetViews>
    <sheetView zoomScalePageLayoutView="0" workbookViewId="0" topLeftCell="A1">
      <selection activeCell="A1" sqref="A1"/>
    </sheetView>
  </sheetViews>
  <sheetFormatPr defaultColWidth="9.140625" defaultRowHeight="15"/>
  <cols>
    <col min="1" max="1" width="3.421875" style="19" customWidth="1"/>
    <col min="2" max="2" width="49.57421875" style="8" customWidth="1"/>
    <col min="3" max="3" width="16.421875" style="8" customWidth="1"/>
    <col min="4" max="4" width="17.7109375" style="8" customWidth="1"/>
    <col min="5" max="5" width="17.28125" style="8" customWidth="1"/>
    <col min="6" max="6" width="17.00390625" style="8" customWidth="1"/>
    <col min="7" max="16384" width="9.140625" style="8" customWidth="1"/>
  </cols>
  <sheetData>
    <row r="1" spans="1:6" ht="18.75">
      <c r="A1" s="912" t="s">
        <v>805</v>
      </c>
      <c r="B1" s="235"/>
      <c r="C1" s="227"/>
      <c r="D1" s="227"/>
      <c r="E1" s="227"/>
      <c r="F1" s="227"/>
    </row>
    <row r="2" spans="1:6" ht="13.5" thickBot="1">
      <c r="A2" s="243"/>
      <c r="B2" s="227"/>
      <c r="C2" s="227"/>
      <c r="D2" s="301"/>
      <c r="E2" s="227"/>
      <c r="F2" s="301" t="s">
        <v>602</v>
      </c>
    </row>
    <row r="3" spans="1:6" ht="26.25" customHeight="1">
      <c r="A3" s="1368" t="s">
        <v>492</v>
      </c>
      <c r="B3" s="1370" t="s">
        <v>525</v>
      </c>
      <c r="C3" s="531" t="s">
        <v>682</v>
      </c>
      <c r="D3" s="531" t="s">
        <v>683</v>
      </c>
      <c r="E3" s="913" t="s">
        <v>681</v>
      </c>
      <c r="F3" s="302" t="s">
        <v>718</v>
      </c>
    </row>
    <row r="4" spans="1:6" ht="12" customHeight="1" thickBot="1">
      <c r="A4" s="1369"/>
      <c r="B4" s="1371"/>
      <c r="C4" s="532" t="s">
        <v>572</v>
      </c>
      <c r="D4" s="532" t="s">
        <v>573</v>
      </c>
      <c r="E4" s="532" t="s">
        <v>574</v>
      </c>
      <c r="F4" s="303" t="s">
        <v>575</v>
      </c>
    </row>
    <row r="5" spans="1:6" ht="18" customHeight="1">
      <c r="A5" s="527">
        <v>1</v>
      </c>
      <c r="B5" s="304" t="s">
        <v>704</v>
      </c>
      <c r="C5" s="305">
        <v>101855.82226</v>
      </c>
      <c r="D5" s="305">
        <v>675698.3129600001</v>
      </c>
      <c r="E5" s="305">
        <v>72595.06</v>
      </c>
      <c r="F5" s="306">
        <v>0</v>
      </c>
    </row>
    <row r="6" spans="1:6" ht="12.75" customHeight="1">
      <c r="A6" s="307">
        <v>2</v>
      </c>
      <c r="B6" s="308" t="s">
        <v>526</v>
      </c>
      <c r="C6" s="309">
        <v>0</v>
      </c>
      <c r="D6" s="530">
        <v>31399.78864</v>
      </c>
      <c r="E6" s="74">
        <v>61890</v>
      </c>
      <c r="F6" s="775">
        <v>0.5073483380190661</v>
      </c>
    </row>
    <row r="7" spans="1:6" ht="12.75" customHeight="1">
      <c r="A7" s="307">
        <v>3</v>
      </c>
      <c r="B7" s="310" t="s">
        <v>604</v>
      </c>
      <c r="C7" s="36">
        <v>101534.72826</v>
      </c>
      <c r="D7" s="309">
        <v>0</v>
      </c>
      <c r="E7" s="74">
        <v>7797.0599999999995</v>
      </c>
      <c r="F7" s="776">
        <v>13.022181214457758</v>
      </c>
    </row>
    <row r="8" spans="1:6" ht="12.75" customHeight="1">
      <c r="A8" s="307">
        <v>4</v>
      </c>
      <c r="B8" s="310" t="s">
        <v>605</v>
      </c>
      <c r="C8" s="36">
        <v>321.094</v>
      </c>
      <c r="D8" s="309">
        <v>0</v>
      </c>
      <c r="E8" s="74">
        <v>147</v>
      </c>
      <c r="F8" s="776">
        <v>2.184312925170068</v>
      </c>
    </row>
    <row r="9" spans="1:6" ht="12.75" customHeight="1">
      <c r="A9" s="307">
        <v>5</v>
      </c>
      <c r="B9" s="311" t="s">
        <v>527</v>
      </c>
      <c r="C9" s="309">
        <v>0</v>
      </c>
      <c r="D9" s="36">
        <v>644298.5243200001</v>
      </c>
      <c r="E9" s="74">
        <v>2761</v>
      </c>
      <c r="F9" s="776">
        <v>233.35694470119526</v>
      </c>
    </row>
    <row r="10" spans="1:6" ht="21" customHeight="1">
      <c r="A10" s="528">
        <v>6</v>
      </c>
      <c r="B10" s="312" t="s">
        <v>36</v>
      </c>
      <c r="C10" s="313">
        <v>0</v>
      </c>
      <c r="D10" s="313">
        <v>260455.71866999997</v>
      </c>
      <c r="E10" s="313">
        <v>24595</v>
      </c>
      <c r="F10" s="314">
        <v>0</v>
      </c>
    </row>
    <row r="11" spans="1:6" ht="12.75" customHeight="1">
      <c r="A11" s="307">
        <v>7</v>
      </c>
      <c r="B11" s="315" t="s">
        <v>607</v>
      </c>
      <c r="C11" s="309">
        <v>0</v>
      </c>
      <c r="D11" s="325">
        <v>248553.90042999998</v>
      </c>
      <c r="E11" s="74">
        <v>9466</v>
      </c>
      <c r="F11" s="776">
        <v>26.25754283012888</v>
      </c>
    </row>
    <row r="12" spans="1:6" ht="12.75" customHeight="1">
      <c r="A12" s="307">
        <v>8</v>
      </c>
      <c r="B12" s="316" t="s">
        <v>606</v>
      </c>
      <c r="C12" s="309">
        <v>0</v>
      </c>
      <c r="D12" s="325">
        <v>3277.03296</v>
      </c>
      <c r="E12" s="74">
        <v>7444</v>
      </c>
      <c r="F12" s="777">
        <v>0.4402247393874261</v>
      </c>
    </row>
    <row r="13" spans="1:6" ht="12.75" customHeight="1">
      <c r="A13" s="307">
        <v>9</v>
      </c>
      <c r="B13" s="535" t="s">
        <v>0</v>
      </c>
      <c r="C13" s="309">
        <v>0</v>
      </c>
      <c r="D13" s="326">
        <v>3049.3668</v>
      </c>
      <c r="E13" s="77">
        <v>100</v>
      </c>
      <c r="F13" s="778">
        <v>30.493668</v>
      </c>
    </row>
    <row r="14" spans="1:6" ht="12.75" customHeight="1">
      <c r="A14" s="307">
        <v>10</v>
      </c>
      <c r="B14" s="535" t="s">
        <v>2</v>
      </c>
      <c r="C14" s="309">
        <v>0</v>
      </c>
      <c r="D14" s="326">
        <v>4111.1659500000005</v>
      </c>
      <c r="E14" s="77">
        <v>540</v>
      </c>
      <c r="F14" s="778">
        <v>7.6132702777777785</v>
      </c>
    </row>
    <row r="15" spans="1:6" ht="12.75" customHeight="1">
      <c r="A15" s="307">
        <v>11</v>
      </c>
      <c r="B15" s="535" t="s">
        <v>1</v>
      </c>
      <c r="C15" s="309">
        <v>0</v>
      </c>
      <c r="D15" s="326">
        <v>210</v>
      </c>
      <c r="E15" s="77">
        <v>30</v>
      </c>
      <c r="F15" s="778">
        <v>7</v>
      </c>
    </row>
    <row r="16" spans="1:6" ht="12.75" customHeight="1">
      <c r="A16" s="307">
        <v>12</v>
      </c>
      <c r="B16" s="535" t="s">
        <v>858</v>
      </c>
      <c r="C16" s="309">
        <v>0</v>
      </c>
      <c r="D16" s="326">
        <v>27.021100000000004</v>
      </c>
      <c r="E16" s="77">
        <v>121</v>
      </c>
      <c r="F16" s="778">
        <v>0.22331487603305789</v>
      </c>
    </row>
    <row r="17" spans="1:6" ht="12.75" customHeight="1">
      <c r="A17" s="307">
        <v>13</v>
      </c>
      <c r="B17" s="317" t="s">
        <v>33</v>
      </c>
      <c r="C17" s="309">
        <v>0</v>
      </c>
      <c r="D17" s="326">
        <v>71.97141</v>
      </c>
      <c r="E17" s="77">
        <v>114</v>
      </c>
      <c r="F17" s="778">
        <v>0.6313281578947368</v>
      </c>
    </row>
    <row r="18" spans="1:6" ht="25.5">
      <c r="A18" s="307">
        <v>14</v>
      </c>
      <c r="B18" s="535" t="s">
        <v>859</v>
      </c>
      <c r="C18" s="309">
        <v>0</v>
      </c>
      <c r="D18" s="326">
        <v>0</v>
      </c>
      <c r="E18" s="77">
        <v>0</v>
      </c>
      <c r="F18" s="779" t="s">
        <v>1223</v>
      </c>
    </row>
    <row r="19" spans="1:6" ht="51">
      <c r="A19" s="307">
        <v>15</v>
      </c>
      <c r="B19" s="535" t="s">
        <v>860</v>
      </c>
      <c r="C19" s="309">
        <v>0</v>
      </c>
      <c r="D19" s="326">
        <v>0</v>
      </c>
      <c r="E19" s="77">
        <v>0</v>
      </c>
      <c r="F19" s="779" t="s">
        <v>1223</v>
      </c>
    </row>
    <row r="20" spans="1:6" ht="12.75">
      <c r="A20" s="307">
        <v>16</v>
      </c>
      <c r="B20" s="535" t="s">
        <v>861</v>
      </c>
      <c r="C20" s="309">
        <v>0</v>
      </c>
      <c r="D20" s="326">
        <v>0</v>
      </c>
      <c r="E20" s="77">
        <v>0</v>
      </c>
      <c r="F20" s="779" t="s">
        <v>1223</v>
      </c>
    </row>
    <row r="21" spans="1:6" ht="25.5">
      <c r="A21" s="307">
        <v>17</v>
      </c>
      <c r="B21" s="535" t="s">
        <v>3</v>
      </c>
      <c r="C21" s="309">
        <v>0</v>
      </c>
      <c r="D21" s="326">
        <v>0</v>
      </c>
      <c r="E21" s="77">
        <v>0</v>
      </c>
      <c r="F21" s="779" t="s">
        <v>1223</v>
      </c>
    </row>
    <row r="22" spans="1:6" ht="25.5">
      <c r="A22" s="307">
        <v>18</v>
      </c>
      <c r="B22" s="535" t="s">
        <v>34</v>
      </c>
      <c r="C22" s="309">
        <v>0</v>
      </c>
      <c r="D22" s="326">
        <v>1155.26002</v>
      </c>
      <c r="E22" s="77">
        <v>6780</v>
      </c>
      <c r="F22" s="778">
        <v>0.1703923333333333</v>
      </c>
    </row>
    <row r="23" spans="1:6" ht="13.5" thickBot="1">
      <c r="A23" s="307">
        <v>19</v>
      </c>
      <c r="B23" s="535" t="s">
        <v>4</v>
      </c>
      <c r="C23" s="309">
        <v>0</v>
      </c>
      <c r="D23" s="309">
        <v>0</v>
      </c>
      <c r="E23" s="309">
        <v>0</v>
      </c>
      <c r="F23" s="780">
        <v>0.23</v>
      </c>
    </row>
    <row r="24" spans="1:6" ht="17.25" customHeight="1" thickBot="1">
      <c r="A24" s="536">
        <v>20</v>
      </c>
      <c r="B24" s="537" t="s">
        <v>5</v>
      </c>
      <c r="C24" s="84">
        <f>C5+C10</f>
        <v>101855.82226</v>
      </c>
      <c r="D24" s="84">
        <f>D5+D10</f>
        <v>936154.0316300001</v>
      </c>
      <c r="E24" s="84">
        <f>E5+E10</f>
        <v>97190.06</v>
      </c>
      <c r="F24" s="318">
        <v>0</v>
      </c>
    </row>
    <row r="25" spans="1:6" ht="12.75" customHeight="1">
      <c r="A25" s="280"/>
      <c r="B25" s="368"/>
      <c r="C25" s="85"/>
      <c r="D25" s="85"/>
      <c r="E25" s="86"/>
      <c r="F25" s="276"/>
    </row>
    <row r="26" spans="1:6" ht="12.75" customHeight="1">
      <c r="A26" s="319" t="s">
        <v>648</v>
      </c>
      <c r="B26" s="320"/>
      <c r="C26" s="156"/>
      <c r="D26" s="156"/>
      <c r="E26" s="157"/>
      <c r="F26" s="319"/>
    </row>
    <row r="27" spans="1:6" ht="24.75" customHeight="1">
      <c r="A27" s="1367" t="s">
        <v>119</v>
      </c>
      <c r="B27" s="1367"/>
      <c r="C27" s="1367"/>
      <c r="D27" s="1367"/>
      <c r="E27" s="1367"/>
      <c r="F27" s="1367"/>
    </row>
    <row r="28" spans="1:6" ht="12.75" customHeight="1">
      <c r="A28" s="322" t="s">
        <v>118</v>
      </c>
      <c r="B28" s="274"/>
      <c r="C28" s="323"/>
      <c r="D28" s="323"/>
      <c r="E28" s="323"/>
      <c r="F28" s="323"/>
    </row>
    <row r="29" spans="1:6" ht="26.25" customHeight="1">
      <c r="A29" s="1367" t="s">
        <v>693</v>
      </c>
      <c r="B29" s="1367"/>
      <c r="C29" s="1367"/>
      <c r="D29" s="1367"/>
      <c r="E29" s="1367"/>
      <c r="F29" s="1367"/>
    </row>
    <row r="30" spans="1:6" ht="15" customHeight="1">
      <c r="A30" s="324" t="s">
        <v>825</v>
      </c>
      <c r="B30" s="321"/>
      <c r="C30" s="321"/>
      <c r="D30" s="321"/>
      <c r="E30" s="321"/>
      <c r="F30" s="321"/>
    </row>
    <row r="31" spans="1:6" ht="40.5" customHeight="1">
      <c r="A31" s="1367" t="s">
        <v>862</v>
      </c>
      <c r="B31" s="1367"/>
      <c r="C31" s="1367"/>
      <c r="D31" s="1367"/>
      <c r="E31" s="1367"/>
      <c r="F31" s="1367"/>
    </row>
    <row r="32" spans="1:6" ht="12.75">
      <c r="A32" s="243"/>
      <c r="B32" s="227"/>
      <c r="C32" s="227"/>
      <c r="D32" s="227"/>
      <c r="E32" s="227"/>
      <c r="F32" s="227"/>
    </row>
    <row r="33" spans="1:6" ht="12.75">
      <c r="A33" s="243"/>
      <c r="B33" s="227"/>
      <c r="C33" s="227"/>
      <c r="D33" s="227"/>
      <c r="E33" s="227"/>
      <c r="F33" s="227"/>
    </row>
  </sheetData>
  <sheetProtection/>
  <protectedRanges>
    <protectedRange sqref="D7:D9 D25:D26 D11:D23" name="Oblast1"/>
  </protectedRanges>
  <mergeCells count="5">
    <mergeCell ref="A31:F31"/>
    <mergeCell ref="A29:F29"/>
    <mergeCell ref="A27:F27"/>
    <mergeCell ref="A3:A4"/>
    <mergeCell ref="B3:B4"/>
  </mergeCells>
  <printOptions horizontalCentered="1"/>
  <pageMargins left="0.5905511811023623" right="0.5905511811023623" top="0.5905511811023623" bottom="0.3937007874015748" header="0.5118110236220472" footer="0.5118110236220472"/>
  <pageSetup cellComments="asDisplayed" horizontalDpi="300" verticalDpi="300" orientation="landscape" paperSize="9" scale="90" r:id="rId1"/>
</worksheet>
</file>

<file path=xl/worksheets/sheet13.xml><?xml version="1.0" encoding="utf-8"?>
<worksheet xmlns="http://schemas.openxmlformats.org/spreadsheetml/2006/main" xmlns:r="http://schemas.openxmlformats.org/officeDocument/2006/relationships">
  <sheetPr>
    <tabColor theme="0" tint="-0.1499900072813034"/>
    <pageSetUpPr fitToPage="1"/>
  </sheetPr>
  <dimension ref="A1:AD71"/>
  <sheetViews>
    <sheetView workbookViewId="0" topLeftCell="A1">
      <selection activeCell="A1" sqref="A1"/>
    </sheetView>
  </sheetViews>
  <sheetFormatPr defaultColWidth="9.140625" defaultRowHeight="15"/>
  <cols>
    <col min="1" max="1" width="3.8515625" style="8" customWidth="1"/>
    <col min="2" max="2" width="6.421875" style="42" customWidth="1"/>
    <col min="3" max="3" width="9.7109375" style="42" customWidth="1"/>
    <col min="4" max="4" width="14.7109375" style="42" customWidth="1"/>
    <col min="5" max="6" width="12.28125" style="42" bestFit="1" customWidth="1"/>
    <col min="7" max="7" width="12.00390625" style="42" bestFit="1" customWidth="1"/>
    <col min="8" max="8" width="10.00390625" style="42" bestFit="1" customWidth="1"/>
    <col min="9" max="9" width="12.00390625" style="8" bestFit="1" customWidth="1"/>
    <col min="10" max="10" width="10.421875" style="8" customWidth="1"/>
    <col min="11" max="11" width="10.00390625" style="8" bestFit="1" customWidth="1"/>
    <col min="12" max="12" width="12.28125" style="8" bestFit="1" customWidth="1"/>
    <col min="13" max="13" width="10.00390625" style="8" customWidth="1"/>
    <col min="14" max="14" width="8.8515625" style="8" customWidth="1"/>
    <col min="15" max="15" width="10.00390625" style="8" bestFit="1" customWidth="1"/>
    <col min="16" max="16" width="9.57421875" style="8" customWidth="1"/>
    <col min="17" max="17" width="9.00390625" style="8" bestFit="1" customWidth="1"/>
    <col min="18" max="18" width="9.140625" style="8" customWidth="1"/>
    <col min="19" max="19" width="10.57421875" style="8" bestFit="1" customWidth="1"/>
    <col min="20" max="20" width="9.421875" style="8" customWidth="1"/>
    <col min="21" max="21" width="11.00390625" style="8" bestFit="1" customWidth="1"/>
    <col min="22" max="22" width="10.00390625" style="8" bestFit="1" customWidth="1"/>
    <col min="23" max="23" width="11.00390625" style="8" bestFit="1" customWidth="1"/>
    <col min="24" max="24" width="10.00390625" style="8" bestFit="1" customWidth="1"/>
    <col min="25" max="25" width="12.28125" style="8" bestFit="1" customWidth="1"/>
    <col min="26" max="26" width="11.00390625" style="8" bestFit="1" customWidth="1"/>
    <col min="27" max="16384" width="9.140625" style="8" customWidth="1"/>
  </cols>
  <sheetData>
    <row r="1" spans="1:26" ht="23.25">
      <c r="A1" s="921" t="s">
        <v>6</v>
      </c>
      <c r="B1" s="274"/>
      <c r="C1" s="274"/>
      <c r="D1" s="274"/>
      <c r="E1" s="274"/>
      <c r="F1" s="274"/>
      <c r="G1" s="274"/>
      <c r="H1" s="274"/>
      <c r="I1" s="275"/>
      <c r="J1" s="275"/>
      <c r="K1" s="275"/>
      <c r="L1" s="275"/>
      <c r="M1" s="275"/>
      <c r="N1" s="275"/>
      <c r="O1" s="275"/>
      <c r="P1" s="276"/>
      <c r="Q1" s="276"/>
      <c r="R1" s="276"/>
      <c r="S1" s="276"/>
      <c r="T1" s="276"/>
      <c r="U1" s="276"/>
      <c r="V1" s="276"/>
      <c r="W1" s="227"/>
      <c r="X1" s="227"/>
      <c r="Y1" s="227"/>
      <c r="Z1" s="227"/>
    </row>
    <row r="2" spans="1:26" s="65" customFormat="1" ht="4.5" customHeight="1">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row>
    <row r="3" spans="1:26" s="65" customFormat="1" ht="15" customHeight="1">
      <c r="A3" s="882" t="s">
        <v>1001</v>
      </c>
      <c r="B3" s="277"/>
      <c r="C3" s="277"/>
      <c r="D3" s="277"/>
      <c r="E3" s="277"/>
      <c r="F3" s="277"/>
      <c r="G3" s="277"/>
      <c r="H3" s="277"/>
      <c r="I3" s="277"/>
      <c r="J3" s="277"/>
      <c r="K3" s="277"/>
      <c r="L3" s="277"/>
      <c r="M3" s="277"/>
      <c r="N3" s="277"/>
      <c r="O3" s="277"/>
      <c r="P3" s="277"/>
      <c r="Q3" s="277"/>
      <c r="R3" s="277"/>
      <c r="S3" s="277"/>
      <c r="T3" s="277"/>
      <c r="U3" s="277"/>
      <c r="V3" s="277"/>
      <c r="W3" s="277"/>
      <c r="X3" s="277"/>
      <c r="Y3" s="277"/>
      <c r="Z3" s="279" t="s">
        <v>520</v>
      </c>
    </row>
    <row r="4" spans="1:26" s="65" customFormat="1" ht="5.25" customHeight="1" thickBot="1">
      <c r="A4" s="277"/>
      <c r="B4" s="277"/>
      <c r="C4" s="277"/>
      <c r="D4" s="277"/>
      <c r="E4" s="277"/>
      <c r="F4" s="277"/>
      <c r="G4" s="277"/>
      <c r="H4" s="277"/>
      <c r="I4" s="277"/>
      <c r="J4" s="277"/>
      <c r="K4" s="277"/>
      <c r="L4" s="277"/>
      <c r="M4" s="277"/>
      <c r="N4" s="277"/>
      <c r="O4" s="277"/>
      <c r="P4" s="277"/>
      <c r="Q4" s="277"/>
      <c r="R4" s="275"/>
      <c r="S4" s="277"/>
      <c r="T4" s="277"/>
      <c r="U4" s="277"/>
      <c r="V4" s="277"/>
      <c r="W4" s="277"/>
      <c r="X4" s="277"/>
      <c r="Y4" s="277"/>
      <c r="Z4" s="279"/>
    </row>
    <row r="5" spans="1:28" ht="15" customHeight="1">
      <c r="A5" s="1438" t="s">
        <v>492</v>
      </c>
      <c r="B5" s="1429" t="s">
        <v>529</v>
      </c>
      <c r="C5" s="1430"/>
      <c r="D5" s="1431"/>
      <c r="E5" s="1426" t="s">
        <v>645</v>
      </c>
      <c r="F5" s="1427"/>
      <c r="G5" s="1427"/>
      <c r="H5" s="1427"/>
      <c r="I5" s="1427"/>
      <c r="J5" s="1427"/>
      <c r="K5" s="1427"/>
      <c r="L5" s="1427"/>
      <c r="M5" s="1427"/>
      <c r="N5" s="1427"/>
      <c r="O5" s="1427"/>
      <c r="P5" s="1427"/>
      <c r="Q5" s="1427"/>
      <c r="R5" s="1427"/>
      <c r="S5" s="1427"/>
      <c r="T5" s="1427"/>
      <c r="U5" s="1427"/>
      <c r="V5" s="1427"/>
      <c r="W5" s="1427"/>
      <c r="X5" s="1427"/>
      <c r="Y5" s="1427"/>
      <c r="Z5" s="1428"/>
      <c r="AA5" s="7"/>
      <c r="AB5" s="7"/>
    </row>
    <row r="6" spans="1:30" ht="19.5" customHeight="1">
      <c r="A6" s="1439"/>
      <c r="B6" s="1432"/>
      <c r="C6" s="1433"/>
      <c r="D6" s="1434"/>
      <c r="E6" s="1392" t="s">
        <v>634</v>
      </c>
      <c r="F6" s="1393"/>
      <c r="G6" s="1393"/>
      <c r="H6" s="1394"/>
      <c r="I6" s="1392" t="s">
        <v>638</v>
      </c>
      <c r="J6" s="1393"/>
      <c r="K6" s="1393"/>
      <c r="L6" s="1394"/>
      <c r="M6" s="1392" t="s">
        <v>630</v>
      </c>
      <c r="N6" s="1393"/>
      <c r="O6" s="1393"/>
      <c r="P6" s="1393"/>
      <c r="Q6" s="1393"/>
      <c r="R6" s="1394"/>
      <c r="S6" s="1401" t="s">
        <v>628</v>
      </c>
      <c r="T6" s="1402"/>
      <c r="U6" s="1401" t="s">
        <v>521</v>
      </c>
      <c r="V6" s="1402"/>
      <c r="W6" s="1401" t="s">
        <v>631</v>
      </c>
      <c r="X6" s="1402"/>
      <c r="Y6" s="1409" t="s">
        <v>627</v>
      </c>
      <c r="Z6" s="1410"/>
      <c r="AA6" s="65"/>
      <c r="AB6" s="21"/>
      <c r="AC6" s="7"/>
      <c r="AD6" s="7"/>
    </row>
    <row r="7" spans="1:29" ht="19.5" customHeight="1">
      <c r="A7" s="1439"/>
      <c r="B7" s="1432"/>
      <c r="C7" s="1433"/>
      <c r="D7" s="1434"/>
      <c r="E7" s="1395" t="s">
        <v>629</v>
      </c>
      <c r="F7" s="1396"/>
      <c r="G7" s="1390" t="s">
        <v>637</v>
      </c>
      <c r="H7" s="1391"/>
      <c r="I7" s="1395" t="s">
        <v>797</v>
      </c>
      <c r="J7" s="1396"/>
      <c r="K7" s="1390" t="s">
        <v>639</v>
      </c>
      <c r="L7" s="1391"/>
      <c r="M7" s="1395" t="s">
        <v>646</v>
      </c>
      <c r="N7" s="1396"/>
      <c r="O7" s="1390" t="s">
        <v>647</v>
      </c>
      <c r="P7" s="1396"/>
      <c r="Q7" s="1390" t="s">
        <v>641</v>
      </c>
      <c r="R7" s="1391"/>
      <c r="S7" s="1392"/>
      <c r="T7" s="1394"/>
      <c r="U7" s="1392"/>
      <c r="V7" s="1394"/>
      <c r="W7" s="1392"/>
      <c r="X7" s="1394"/>
      <c r="Y7" s="1411"/>
      <c r="Z7" s="1412"/>
      <c r="AA7" s="21"/>
      <c r="AB7" s="7"/>
      <c r="AC7" s="7"/>
    </row>
    <row r="8" spans="1:29" s="19" customFormat="1" ht="18.75" customHeight="1" thickBot="1">
      <c r="A8" s="1440"/>
      <c r="B8" s="1435"/>
      <c r="C8" s="1436"/>
      <c r="D8" s="1437"/>
      <c r="E8" s="281" t="s">
        <v>528</v>
      </c>
      <c r="F8" s="282" t="s">
        <v>775</v>
      </c>
      <c r="G8" s="283" t="s">
        <v>528</v>
      </c>
      <c r="H8" s="284" t="s">
        <v>775</v>
      </c>
      <c r="I8" s="281" t="s">
        <v>528</v>
      </c>
      <c r="J8" s="283" t="s">
        <v>775</v>
      </c>
      <c r="K8" s="283" t="s">
        <v>528</v>
      </c>
      <c r="L8" s="284" t="s">
        <v>775</v>
      </c>
      <c r="M8" s="281" t="s">
        <v>528</v>
      </c>
      <c r="N8" s="283" t="s">
        <v>775</v>
      </c>
      <c r="O8" s="283" t="s">
        <v>528</v>
      </c>
      <c r="P8" s="283" t="s">
        <v>775</v>
      </c>
      <c r="Q8" s="283" t="s">
        <v>528</v>
      </c>
      <c r="R8" s="284" t="s">
        <v>775</v>
      </c>
      <c r="S8" s="281" t="s">
        <v>528</v>
      </c>
      <c r="T8" s="284" t="s">
        <v>775</v>
      </c>
      <c r="U8" s="281" t="s">
        <v>528</v>
      </c>
      <c r="V8" s="284" t="s">
        <v>775</v>
      </c>
      <c r="W8" s="281" t="s">
        <v>528</v>
      </c>
      <c r="X8" s="284" t="s">
        <v>775</v>
      </c>
      <c r="Y8" s="879" t="s">
        <v>7</v>
      </c>
      <c r="Z8" s="880" t="s">
        <v>775</v>
      </c>
      <c r="AA8" s="67"/>
      <c r="AB8" s="18"/>
      <c r="AC8" s="18"/>
    </row>
    <row r="9" spans="1:26" ht="15" customHeight="1">
      <c r="A9" s="286">
        <v>1</v>
      </c>
      <c r="B9" s="1374" t="s">
        <v>640</v>
      </c>
      <c r="C9" s="1376" t="s">
        <v>626</v>
      </c>
      <c r="D9" s="1377"/>
      <c r="E9" s="801">
        <v>1312605.8200000003</v>
      </c>
      <c r="F9" s="807">
        <v>24682.142100000005</v>
      </c>
      <c r="G9" s="807">
        <v>408114.843</v>
      </c>
      <c r="H9" s="808">
        <v>2269.0965</v>
      </c>
      <c r="I9" s="806">
        <v>153198.907</v>
      </c>
      <c r="J9" s="800">
        <v>8472.1335</v>
      </c>
      <c r="K9" s="800">
        <v>6704.486999999999</v>
      </c>
      <c r="L9" s="805">
        <v>535.0779</v>
      </c>
      <c r="M9" s="801">
        <v>74.798</v>
      </c>
      <c r="N9" s="807">
        <v>361.16</v>
      </c>
      <c r="O9" s="807">
        <v>0</v>
      </c>
      <c r="P9" s="807">
        <v>0</v>
      </c>
      <c r="Q9" s="807">
        <v>4393.44</v>
      </c>
      <c r="R9" s="808">
        <v>157</v>
      </c>
      <c r="S9" s="801">
        <v>95</v>
      </c>
      <c r="T9" s="808">
        <v>0</v>
      </c>
      <c r="U9" s="806">
        <v>12583.095999999998</v>
      </c>
      <c r="V9" s="805">
        <v>2632.7</v>
      </c>
      <c r="W9" s="801">
        <v>233696.218</v>
      </c>
      <c r="X9" s="808">
        <v>26467.0809</v>
      </c>
      <c r="Y9" s="986">
        <f aca="true" t="shared" si="0" ref="Y9:Z13">E9+G9+I9+K9+M9+O9+Q9+S9+U9+W9</f>
        <v>2131466.609</v>
      </c>
      <c r="Z9" s="987">
        <f t="shared" si="0"/>
        <v>65576.3909</v>
      </c>
    </row>
    <row r="10" spans="1:26" ht="15" customHeight="1">
      <c r="A10" s="286">
        <v>2</v>
      </c>
      <c r="B10" s="1375"/>
      <c r="C10" s="1388" t="s">
        <v>531</v>
      </c>
      <c r="D10" s="1389"/>
      <c r="E10" s="802">
        <v>59659.97699999999</v>
      </c>
      <c r="F10" s="800">
        <v>12548.2274</v>
      </c>
      <c r="G10" s="800">
        <v>106702.438</v>
      </c>
      <c r="H10" s="809">
        <v>4403.607</v>
      </c>
      <c r="I10" s="806">
        <v>157673.79599999997</v>
      </c>
      <c r="J10" s="800">
        <v>14694.344000000001</v>
      </c>
      <c r="K10" s="800">
        <v>13896.804</v>
      </c>
      <c r="L10" s="805">
        <v>1198.5949999999998</v>
      </c>
      <c r="M10" s="802">
        <v>0</v>
      </c>
      <c r="N10" s="800">
        <v>0</v>
      </c>
      <c r="O10" s="800">
        <v>0</v>
      </c>
      <c r="P10" s="800">
        <v>0</v>
      </c>
      <c r="Q10" s="800">
        <v>2339.567</v>
      </c>
      <c r="R10" s="809">
        <v>0</v>
      </c>
      <c r="S10" s="802">
        <v>0</v>
      </c>
      <c r="T10" s="809">
        <v>0</v>
      </c>
      <c r="U10" s="806">
        <v>1884.255</v>
      </c>
      <c r="V10" s="805">
        <v>268.87</v>
      </c>
      <c r="W10" s="802">
        <v>21050.856999999996</v>
      </c>
      <c r="X10" s="809">
        <v>4211.8225999999995</v>
      </c>
      <c r="Y10" s="988">
        <f t="shared" si="0"/>
        <v>363207.69399999996</v>
      </c>
      <c r="Z10" s="989">
        <f t="shared" si="0"/>
        <v>37325.466</v>
      </c>
    </row>
    <row r="11" spans="1:26" ht="15" customHeight="1">
      <c r="A11" s="287">
        <v>3</v>
      </c>
      <c r="B11" s="1375"/>
      <c r="C11" s="1413" t="s">
        <v>496</v>
      </c>
      <c r="D11" s="1414"/>
      <c r="E11" s="802">
        <v>700496.2730000002</v>
      </c>
      <c r="F11" s="800">
        <v>69787.19799999999</v>
      </c>
      <c r="G11" s="800">
        <v>124170.26</v>
      </c>
      <c r="H11" s="809">
        <v>27629.190499999997</v>
      </c>
      <c r="I11" s="806">
        <v>36082.187</v>
      </c>
      <c r="J11" s="800">
        <v>32339.751</v>
      </c>
      <c r="K11" s="800">
        <v>3560.0918</v>
      </c>
      <c r="L11" s="805">
        <v>1995.5329999999997</v>
      </c>
      <c r="M11" s="802">
        <v>19.963</v>
      </c>
      <c r="N11" s="800">
        <v>27.608</v>
      </c>
      <c r="O11" s="800">
        <v>0</v>
      </c>
      <c r="P11" s="800">
        <v>0</v>
      </c>
      <c r="Q11" s="800">
        <v>1456.032</v>
      </c>
      <c r="R11" s="809">
        <v>2462.05</v>
      </c>
      <c r="S11" s="802">
        <v>1053.377</v>
      </c>
      <c r="T11" s="809">
        <v>0</v>
      </c>
      <c r="U11" s="806">
        <v>41295.911</v>
      </c>
      <c r="V11" s="805">
        <v>9105.614000000001</v>
      </c>
      <c r="W11" s="802">
        <v>101423.75000000001</v>
      </c>
      <c r="X11" s="809">
        <v>18522.210000000003</v>
      </c>
      <c r="Y11" s="988">
        <f t="shared" si="0"/>
        <v>1009557.8448000002</v>
      </c>
      <c r="Z11" s="989">
        <f t="shared" si="0"/>
        <v>161869.15449999998</v>
      </c>
    </row>
    <row r="12" spans="1:26" ht="15" customHeight="1">
      <c r="A12" s="287">
        <v>4</v>
      </c>
      <c r="B12" s="1379" t="s">
        <v>530</v>
      </c>
      <c r="C12" s="1380"/>
      <c r="D12" s="1381"/>
      <c r="E12" s="802">
        <v>102822.014</v>
      </c>
      <c r="F12" s="800">
        <v>1742.784</v>
      </c>
      <c r="G12" s="800">
        <v>0</v>
      </c>
      <c r="H12" s="809">
        <v>0</v>
      </c>
      <c r="I12" s="806">
        <v>0</v>
      </c>
      <c r="J12" s="800">
        <v>0</v>
      </c>
      <c r="K12" s="800">
        <v>0</v>
      </c>
      <c r="L12" s="805">
        <v>0</v>
      </c>
      <c r="M12" s="802">
        <v>0</v>
      </c>
      <c r="N12" s="800">
        <v>0</v>
      </c>
      <c r="O12" s="800">
        <v>0</v>
      </c>
      <c r="P12" s="800">
        <v>0</v>
      </c>
      <c r="Q12" s="800">
        <v>0</v>
      </c>
      <c r="R12" s="809">
        <v>0</v>
      </c>
      <c r="S12" s="802">
        <v>0</v>
      </c>
      <c r="T12" s="809">
        <v>0</v>
      </c>
      <c r="U12" s="806">
        <v>179.665</v>
      </c>
      <c r="V12" s="805">
        <v>316.973</v>
      </c>
      <c r="W12" s="802">
        <v>1717.532</v>
      </c>
      <c r="X12" s="809">
        <v>82</v>
      </c>
      <c r="Y12" s="988">
        <f t="shared" si="0"/>
        <v>104719.211</v>
      </c>
      <c r="Z12" s="989">
        <f t="shared" si="0"/>
        <v>2141.757</v>
      </c>
    </row>
    <row r="13" spans="1:26" ht="15" customHeight="1" thickBot="1">
      <c r="A13" s="289">
        <v>5</v>
      </c>
      <c r="B13" s="1382" t="s">
        <v>635</v>
      </c>
      <c r="C13" s="1383"/>
      <c r="D13" s="1384"/>
      <c r="E13" s="803"/>
      <c r="F13" s="804"/>
      <c r="G13" s="804"/>
      <c r="H13" s="810"/>
      <c r="I13" s="806"/>
      <c r="J13" s="800"/>
      <c r="K13" s="800"/>
      <c r="L13" s="805"/>
      <c r="M13" s="803"/>
      <c r="N13" s="804"/>
      <c r="O13" s="804"/>
      <c r="P13" s="804"/>
      <c r="Q13" s="804"/>
      <c r="R13" s="810"/>
      <c r="S13" s="803"/>
      <c r="T13" s="810"/>
      <c r="U13" s="806"/>
      <c r="V13" s="805"/>
      <c r="W13" s="803"/>
      <c r="X13" s="810"/>
      <c r="Y13" s="990">
        <f t="shared" si="0"/>
        <v>0</v>
      </c>
      <c r="Z13" s="991">
        <f t="shared" si="0"/>
        <v>0</v>
      </c>
    </row>
    <row r="14" spans="1:26" s="34" customFormat="1" ht="15" customHeight="1" thickBot="1">
      <c r="A14" s="529">
        <v>6</v>
      </c>
      <c r="B14" s="1385" t="s">
        <v>627</v>
      </c>
      <c r="C14" s="1386"/>
      <c r="D14" s="1387"/>
      <c r="E14" s="981">
        <f aca="true" t="shared" si="1" ref="E14:Z14">SUM(E9:E13)</f>
        <v>2175584.0840000003</v>
      </c>
      <c r="F14" s="982">
        <f t="shared" si="1"/>
        <v>108760.35149999999</v>
      </c>
      <c r="G14" s="983">
        <f t="shared" si="1"/>
        <v>638987.541</v>
      </c>
      <c r="H14" s="984">
        <f t="shared" si="1"/>
        <v>34301.894</v>
      </c>
      <c r="I14" s="981">
        <f t="shared" si="1"/>
        <v>346954.88999999996</v>
      </c>
      <c r="J14" s="983">
        <f t="shared" si="1"/>
        <v>55506.2285</v>
      </c>
      <c r="K14" s="983">
        <f t="shared" si="1"/>
        <v>24161.3828</v>
      </c>
      <c r="L14" s="984">
        <f t="shared" si="1"/>
        <v>3729.2058999999995</v>
      </c>
      <c r="M14" s="981">
        <f t="shared" si="1"/>
        <v>94.761</v>
      </c>
      <c r="N14" s="983">
        <f t="shared" si="1"/>
        <v>388.76800000000003</v>
      </c>
      <c r="O14" s="983">
        <f t="shared" si="1"/>
        <v>0</v>
      </c>
      <c r="P14" s="983">
        <f t="shared" si="1"/>
        <v>0</v>
      </c>
      <c r="Q14" s="983">
        <f t="shared" si="1"/>
        <v>8189.039</v>
      </c>
      <c r="R14" s="984">
        <f t="shared" si="1"/>
        <v>2619.05</v>
      </c>
      <c r="S14" s="793">
        <f t="shared" si="1"/>
        <v>1148.377</v>
      </c>
      <c r="T14" s="794">
        <f t="shared" si="1"/>
        <v>0</v>
      </c>
      <c r="U14" s="793">
        <f t="shared" si="1"/>
        <v>55942.927</v>
      </c>
      <c r="V14" s="794">
        <f t="shared" si="1"/>
        <v>12324.157000000001</v>
      </c>
      <c r="W14" s="795">
        <f t="shared" si="1"/>
        <v>357888.357</v>
      </c>
      <c r="X14" s="796">
        <f t="shared" si="1"/>
        <v>49283.11350000001</v>
      </c>
      <c r="Y14" s="985">
        <f t="shared" si="1"/>
        <v>3608951.3588000005</v>
      </c>
      <c r="Z14" s="881">
        <f t="shared" si="1"/>
        <v>266912.76839999994</v>
      </c>
    </row>
    <row r="15" spans="1:26" s="65" customFormat="1" ht="15" customHeight="1">
      <c r="A15" s="277"/>
      <c r="B15" s="277"/>
      <c r="C15" s="277"/>
      <c r="D15" s="277"/>
      <c r="E15" s="277"/>
      <c r="F15" s="277"/>
      <c r="G15" s="277"/>
      <c r="H15" s="277"/>
      <c r="I15" s="277"/>
      <c r="J15" s="277"/>
      <c r="K15" s="277"/>
      <c r="L15" s="277"/>
      <c r="M15" s="277"/>
      <c r="N15" s="277"/>
      <c r="O15" s="277"/>
      <c r="P15" s="277"/>
      <c r="Q15" s="277"/>
      <c r="R15" s="277"/>
      <c r="S15" s="277"/>
      <c r="T15" s="277"/>
      <c r="U15" s="277"/>
      <c r="V15" s="277"/>
      <c r="W15" s="277"/>
      <c r="X15" s="277"/>
      <c r="Y15" s="277"/>
      <c r="Z15" s="277"/>
    </row>
    <row r="16" spans="1:26" ht="14.25" customHeight="1">
      <c r="A16" s="882" t="s">
        <v>1002</v>
      </c>
      <c r="B16" s="291"/>
      <c r="C16" s="291"/>
      <c r="D16" s="291"/>
      <c r="E16" s="291"/>
      <c r="F16" s="291"/>
      <c r="G16" s="291"/>
      <c r="H16" s="291"/>
      <c r="I16" s="291"/>
      <c r="J16" s="291"/>
      <c r="K16" s="291"/>
      <c r="L16" s="291"/>
      <c r="M16" s="292" t="s">
        <v>520</v>
      </c>
      <c r="N16" s="291"/>
      <c r="O16" s="291"/>
      <c r="P16" s="291"/>
      <c r="Q16" s="291"/>
      <c r="R16" s="291"/>
      <c r="S16" s="291"/>
      <c r="T16" s="291"/>
      <c r="U16" s="291"/>
      <c r="V16" s="227"/>
      <c r="W16" s="227"/>
      <c r="X16" s="227"/>
      <c r="Y16" s="227"/>
      <c r="Z16" s="227"/>
    </row>
    <row r="17" spans="1:26" ht="5.25" customHeight="1" thickBot="1">
      <c r="A17" s="278"/>
      <c r="B17" s="291"/>
      <c r="C17" s="291"/>
      <c r="D17" s="291"/>
      <c r="E17" s="291"/>
      <c r="F17" s="291"/>
      <c r="G17" s="291"/>
      <c r="H17" s="291"/>
      <c r="I17" s="291"/>
      <c r="J17" s="291"/>
      <c r="K17" s="291"/>
      <c r="L17" s="291"/>
      <c r="M17" s="292"/>
      <c r="N17" s="277"/>
      <c r="O17" s="277"/>
      <c r="P17" s="277"/>
      <c r="Q17" s="277"/>
      <c r="R17" s="277"/>
      <c r="S17" s="277"/>
      <c r="T17" s="277"/>
      <c r="U17" s="277"/>
      <c r="V17" s="277"/>
      <c r="W17" s="227"/>
      <c r="X17" s="227"/>
      <c r="Y17" s="227"/>
      <c r="Z17" s="227"/>
    </row>
    <row r="18" spans="1:26" ht="15">
      <c r="A18" s="1423" t="s">
        <v>492</v>
      </c>
      <c r="B18" s="1420" t="s">
        <v>529</v>
      </c>
      <c r="C18" s="1420"/>
      <c r="D18" s="1420"/>
      <c r="E18" s="1397" t="s">
        <v>642</v>
      </c>
      <c r="F18" s="1398"/>
      <c r="G18" s="1399"/>
      <c r="H18" s="1403" t="s">
        <v>644</v>
      </c>
      <c r="I18" s="1404"/>
      <c r="J18" s="1405"/>
      <c r="K18" s="1398" t="s">
        <v>627</v>
      </c>
      <c r="L18" s="1398"/>
      <c r="M18" s="1399"/>
      <c r="N18" s="277"/>
      <c r="O18" s="1408" t="s">
        <v>336</v>
      </c>
      <c r="P18" s="1408"/>
      <c r="Q18" s="1408"/>
      <c r="R18" s="1408"/>
      <c r="S18" s="1408"/>
      <c r="T18" s="1408"/>
      <c r="U18" s="1408"/>
      <c r="V18" s="1408"/>
      <c r="W18" s="1408"/>
      <c r="X18" s="1408"/>
      <c r="Y18" s="1408"/>
      <c r="Z18" s="1408"/>
    </row>
    <row r="19" spans="1:26" ht="38.25">
      <c r="A19" s="1424"/>
      <c r="B19" s="1421"/>
      <c r="C19" s="1421"/>
      <c r="D19" s="1421"/>
      <c r="E19" s="914" t="s">
        <v>798</v>
      </c>
      <c r="F19" s="915" t="s">
        <v>643</v>
      </c>
      <c r="G19" s="916" t="s">
        <v>633</v>
      </c>
      <c r="H19" s="914" t="s">
        <v>632</v>
      </c>
      <c r="I19" s="915" t="s">
        <v>643</v>
      </c>
      <c r="J19" s="916" t="s">
        <v>633</v>
      </c>
      <c r="K19" s="911" t="s">
        <v>632</v>
      </c>
      <c r="L19" s="280" t="s">
        <v>643</v>
      </c>
      <c r="M19" s="916" t="s">
        <v>633</v>
      </c>
      <c r="N19" s="277"/>
      <c r="O19" s="1408"/>
      <c r="P19" s="1408"/>
      <c r="Q19" s="1408"/>
      <c r="R19" s="1408"/>
      <c r="S19" s="1408"/>
      <c r="T19" s="1408"/>
      <c r="U19" s="1408"/>
      <c r="V19" s="1408"/>
      <c r="W19" s="1408"/>
      <c r="X19" s="1408"/>
      <c r="Y19" s="1408"/>
      <c r="Z19" s="1408"/>
    </row>
    <row r="20" spans="1:26" s="19" customFormat="1" ht="25.5" customHeight="1" thickBot="1">
      <c r="A20" s="1425"/>
      <c r="B20" s="1422"/>
      <c r="C20" s="1422"/>
      <c r="D20" s="1422"/>
      <c r="E20" s="281">
        <v>1</v>
      </c>
      <c r="F20" s="283">
        <v>2</v>
      </c>
      <c r="G20" s="284" t="s">
        <v>28</v>
      </c>
      <c r="H20" s="281">
        <v>4</v>
      </c>
      <c r="I20" s="283">
        <v>5</v>
      </c>
      <c r="J20" s="284">
        <v>6</v>
      </c>
      <c r="K20" s="282">
        <v>7</v>
      </c>
      <c r="L20" s="293">
        <v>8</v>
      </c>
      <c r="M20" s="284" t="s">
        <v>29</v>
      </c>
      <c r="N20" s="285"/>
      <c r="O20" s="277"/>
      <c r="P20" s="277"/>
      <c r="Q20" s="277"/>
      <c r="R20" s="277"/>
      <c r="S20" s="277"/>
      <c r="T20" s="277"/>
      <c r="U20" s="285"/>
      <c r="V20" s="285"/>
      <c r="W20" s="285"/>
      <c r="X20" s="285"/>
      <c r="Y20" s="285"/>
      <c r="Z20" s="285"/>
    </row>
    <row r="21" spans="1:26" ht="13.5" customHeight="1">
      <c r="A21" s="294">
        <v>1</v>
      </c>
      <c r="B21" s="1368" t="s">
        <v>636</v>
      </c>
      <c r="C21" s="1406" t="s">
        <v>799</v>
      </c>
      <c r="D21" s="573" t="s">
        <v>621</v>
      </c>
      <c r="E21" s="957">
        <v>403.134</v>
      </c>
      <c r="F21" s="958">
        <v>353861.502</v>
      </c>
      <c r="G21" s="959">
        <f aca="true" t="shared" si="2" ref="G21:G30">IF(E21=0,0,F21/12/E21)</f>
        <v>73.14803142379456</v>
      </c>
      <c r="H21" s="960">
        <v>103.879</v>
      </c>
      <c r="I21" s="961">
        <v>85700.045</v>
      </c>
      <c r="J21" s="959" t="s">
        <v>35</v>
      </c>
      <c r="K21" s="962">
        <f aca="true" t="shared" si="3" ref="K21:K31">E21+H21</f>
        <v>507.01300000000003</v>
      </c>
      <c r="L21" s="963">
        <f aca="true" t="shared" si="4" ref="L21:L31">F21+I21</f>
        <v>439561.54699999996</v>
      </c>
      <c r="M21" s="959">
        <f aca="true" t="shared" si="5" ref="M21:M32">IF(K21=0,0,L21/12/K21)</f>
        <v>72.24692249837116</v>
      </c>
      <c r="N21" s="277"/>
      <c r="O21" s="277"/>
      <c r="P21" s="578"/>
      <c r="Q21" s="277"/>
      <c r="R21" s="277"/>
      <c r="S21" s="578"/>
      <c r="T21" s="277"/>
      <c r="U21" s="277"/>
      <c r="V21" s="277"/>
      <c r="W21" s="277"/>
      <c r="X21" s="277"/>
      <c r="Y21" s="277"/>
      <c r="Z21" s="277"/>
    </row>
    <row r="22" spans="1:26" ht="13.5" customHeight="1">
      <c r="A22" s="294">
        <v>2</v>
      </c>
      <c r="B22" s="1419"/>
      <c r="C22" s="1406"/>
      <c r="D22" s="573" t="s">
        <v>622</v>
      </c>
      <c r="E22" s="964">
        <v>679.358</v>
      </c>
      <c r="F22" s="958">
        <v>462324.859</v>
      </c>
      <c r="G22" s="959">
        <f t="shared" si="2"/>
        <v>56.71100006672967</v>
      </c>
      <c r="H22" s="965">
        <v>132.789</v>
      </c>
      <c r="I22" s="958">
        <v>95575.112</v>
      </c>
      <c r="J22" s="992" t="s">
        <v>35</v>
      </c>
      <c r="K22" s="966">
        <f t="shared" si="3"/>
        <v>812.1469999999999</v>
      </c>
      <c r="L22" s="956">
        <f t="shared" si="4"/>
        <v>557899.971</v>
      </c>
      <c r="M22" s="959">
        <f t="shared" si="5"/>
        <v>57.24538076234968</v>
      </c>
      <c r="N22" s="277"/>
      <c r="O22" s="277"/>
      <c r="P22" s="578"/>
      <c r="Q22" s="277"/>
      <c r="R22" s="277"/>
      <c r="S22" s="578"/>
      <c r="T22" s="277"/>
      <c r="U22" s="277"/>
      <c r="V22" s="277"/>
      <c r="W22" s="277"/>
      <c r="X22" s="277"/>
      <c r="Y22" s="277"/>
      <c r="Z22" s="277"/>
    </row>
    <row r="23" spans="1:26" ht="14.25" customHeight="1">
      <c r="A23" s="295">
        <v>3</v>
      </c>
      <c r="B23" s="1419"/>
      <c r="C23" s="1406"/>
      <c r="D23" s="574" t="s">
        <v>623</v>
      </c>
      <c r="E23" s="964">
        <v>1471.56</v>
      </c>
      <c r="F23" s="958">
        <v>645450.696</v>
      </c>
      <c r="G23" s="967">
        <f t="shared" si="2"/>
        <v>36.55138628394357</v>
      </c>
      <c r="H23" s="965">
        <v>199.315</v>
      </c>
      <c r="I23" s="958">
        <v>139133.779</v>
      </c>
      <c r="J23" s="992" t="s">
        <v>35</v>
      </c>
      <c r="K23" s="966">
        <f t="shared" si="3"/>
        <v>1670.875</v>
      </c>
      <c r="L23" s="956">
        <f t="shared" si="4"/>
        <v>784584.475</v>
      </c>
      <c r="M23" s="967">
        <f t="shared" si="5"/>
        <v>39.130419440911695</v>
      </c>
      <c r="N23" s="277"/>
      <c r="O23" s="277"/>
      <c r="P23" s="578"/>
      <c r="Q23" s="277"/>
      <c r="R23" s="277"/>
      <c r="S23" s="578"/>
      <c r="T23" s="277"/>
      <c r="U23" s="277"/>
      <c r="V23" s="277"/>
      <c r="W23" s="277"/>
      <c r="X23" s="277"/>
      <c r="Y23" s="277"/>
      <c r="Z23" s="277"/>
    </row>
    <row r="24" spans="1:26" ht="15" customHeight="1">
      <c r="A24" s="295">
        <v>4</v>
      </c>
      <c r="B24" s="1419"/>
      <c r="C24" s="1406"/>
      <c r="D24" s="574" t="s">
        <v>624</v>
      </c>
      <c r="E24" s="964">
        <v>255.679</v>
      </c>
      <c r="F24" s="958">
        <v>86327.874</v>
      </c>
      <c r="G24" s="967">
        <f t="shared" si="2"/>
        <v>28.136802396755304</v>
      </c>
      <c r="H24" s="965">
        <v>46.524</v>
      </c>
      <c r="I24" s="958">
        <v>20717.036</v>
      </c>
      <c r="J24" s="992" t="s">
        <v>35</v>
      </c>
      <c r="K24" s="966">
        <f t="shared" si="3"/>
        <v>302.203</v>
      </c>
      <c r="L24" s="956">
        <f t="shared" si="4"/>
        <v>107044.91</v>
      </c>
      <c r="M24" s="967">
        <f t="shared" si="5"/>
        <v>29.517937170268553</v>
      </c>
      <c r="N24" s="277"/>
      <c r="O24" s="277"/>
      <c r="P24" s="578"/>
      <c r="Q24" s="277"/>
      <c r="R24" s="277"/>
      <c r="S24" s="578"/>
      <c r="T24" s="277"/>
      <c r="U24" s="277"/>
      <c r="V24" s="277"/>
      <c r="W24" s="277"/>
      <c r="X24" s="277"/>
      <c r="Y24" s="277"/>
      <c r="Z24" s="277"/>
    </row>
    <row r="25" spans="1:26" ht="15" customHeight="1">
      <c r="A25" s="295">
        <v>5</v>
      </c>
      <c r="B25" s="1419"/>
      <c r="C25" s="1406"/>
      <c r="D25" s="574" t="s">
        <v>625</v>
      </c>
      <c r="E25" s="964">
        <v>310.099</v>
      </c>
      <c r="F25" s="958">
        <v>108939.623</v>
      </c>
      <c r="G25" s="967">
        <f t="shared" si="2"/>
        <v>29.275495621290837</v>
      </c>
      <c r="H25" s="965">
        <v>74.353</v>
      </c>
      <c r="I25" s="958">
        <v>49702.185</v>
      </c>
      <c r="J25" s="992" t="s">
        <v>35</v>
      </c>
      <c r="K25" s="966">
        <f t="shared" si="3"/>
        <v>384.452</v>
      </c>
      <c r="L25" s="956">
        <f t="shared" si="4"/>
        <v>158641.80800000002</v>
      </c>
      <c r="M25" s="967">
        <f t="shared" si="5"/>
        <v>34.386999330649</v>
      </c>
      <c r="N25" s="277"/>
      <c r="O25" s="277"/>
      <c r="P25" s="578"/>
      <c r="Q25" s="277"/>
      <c r="R25" s="277"/>
      <c r="S25" s="578"/>
      <c r="T25" s="277"/>
      <c r="U25" s="277"/>
      <c r="V25" s="277"/>
      <c r="W25" s="277"/>
      <c r="X25" s="277"/>
      <c r="Y25" s="277"/>
      <c r="Z25" s="277"/>
    </row>
    <row r="26" spans="1:26" ht="15" customHeight="1">
      <c r="A26" s="295">
        <v>6</v>
      </c>
      <c r="B26" s="1419"/>
      <c r="C26" s="1406"/>
      <c r="D26" s="574" t="s">
        <v>866</v>
      </c>
      <c r="E26" s="964">
        <v>113.269</v>
      </c>
      <c r="F26" s="958">
        <v>65816.109</v>
      </c>
      <c r="G26" s="967">
        <f t="shared" si="2"/>
        <v>48.42168422074883</v>
      </c>
      <c r="H26" s="965">
        <v>35.591</v>
      </c>
      <c r="I26" s="958">
        <v>17917.789</v>
      </c>
      <c r="J26" s="992" t="s">
        <v>35</v>
      </c>
      <c r="K26" s="966">
        <f t="shared" si="3"/>
        <v>148.86</v>
      </c>
      <c r="L26" s="956">
        <f t="shared" si="4"/>
        <v>83733.898</v>
      </c>
      <c r="M26" s="967">
        <f t="shared" si="5"/>
        <v>46.87508285189663</v>
      </c>
      <c r="N26" s="575"/>
      <c r="O26" s="277"/>
      <c r="P26" s="578"/>
      <c r="Q26" s="277"/>
      <c r="R26" s="277"/>
      <c r="S26" s="578"/>
      <c r="T26" s="277"/>
      <c r="U26" s="277"/>
      <c r="V26" s="277"/>
      <c r="W26" s="277"/>
      <c r="X26" s="277"/>
      <c r="Y26" s="277"/>
      <c r="Z26" s="277"/>
    </row>
    <row r="27" spans="1:26" ht="15" customHeight="1">
      <c r="A27" s="295">
        <v>7</v>
      </c>
      <c r="B27" s="1419"/>
      <c r="C27" s="1407"/>
      <c r="D27" s="296" t="s">
        <v>627</v>
      </c>
      <c r="E27" s="964">
        <f>SUM(E21:E26)</f>
        <v>3233.099</v>
      </c>
      <c r="F27" s="958">
        <f>SUM(F21:F26)</f>
        <v>1722720.663</v>
      </c>
      <c r="G27" s="967">
        <f t="shared" si="2"/>
        <v>44.40323517776598</v>
      </c>
      <c r="H27" s="968">
        <f>SUM(H21:H26)</f>
        <v>592.451</v>
      </c>
      <c r="I27" s="956">
        <f>SUM(I21:I26)</f>
        <v>408745.946</v>
      </c>
      <c r="J27" s="992" t="s">
        <v>35</v>
      </c>
      <c r="K27" s="966">
        <f t="shared" si="3"/>
        <v>3825.55</v>
      </c>
      <c r="L27" s="956">
        <f t="shared" si="4"/>
        <v>2131466.609</v>
      </c>
      <c r="M27" s="967">
        <f t="shared" si="5"/>
        <v>46.4305047422375</v>
      </c>
      <c r="N27" s="576"/>
      <c r="O27" s="277"/>
      <c r="P27" s="578"/>
      <c r="Q27" s="277"/>
      <c r="R27" s="277"/>
      <c r="S27" s="578"/>
      <c r="T27" s="277"/>
      <c r="U27" s="277"/>
      <c r="V27" s="277"/>
      <c r="W27" s="277"/>
      <c r="X27" s="277"/>
      <c r="Y27" s="277"/>
      <c r="Z27" s="277"/>
    </row>
    <row r="28" spans="1:26" ht="15" customHeight="1">
      <c r="A28" s="295">
        <v>8</v>
      </c>
      <c r="B28" s="1419"/>
      <c r="C28" s="1417" t="s">
        <v>800</v>
      </c>
      <c r="D28" s="1418"/>
      <c r="E28" s="964">
        <v>345.244</v>
      </c>
      <c r="F28" s="958">
        <v>166362.415</v>
      </c>
      <c r="G28" s="967">
        <f t="shared" si="2"/>
        <v>40.15575819806668</v>
      </c>
      <c r="H28" s="965">
        <v>482.015</v>
      </c>
      <c r="I28" s="958">
        <v>196845.28</v>
      </c>
      <c r="J28" s="992" t="s">
        <v>35</v>
      </c>
      <c r="K28" s="966">
        <f t="shared" si="3"/>
        <v>827.259</v>
      </c>
      <c r="L28" s="956">
        <f t="shared" si="4"/>
        <v>363207.695</v>
      </c>
      <c r="M28" s="967">
        <f t="shared" si="5"/>
        <v>36.58746283409025</v>
      </c>
      <c r="N28" s="576"/>
      <c r="O28" s="277"/>
      <c r="P28" s="578"/>
      <c r="Q28" s="277"/>
      <c r="R28" s="277"/>
      <c r="S28" s="578"/>
      <c r="T28" s="277"/>
      <c r="U28" s="277"/>
      <c r="V28" s="277"/>
      <c r="W28" s="277"/>
      <c r="X28" s="277"/>
      <c r="Y28" s="277"/>
      <c r="Z28" s="277"/>
    </row>
    <row r="29" spans="1:26" ht="15" customHeight="1">
      <c r="A29" s="295">
        <v>9</v>
      </c>
      <c r="B29" s="1374"/>
      <c r="C29" s="1415" t="s">
        <v>801</v>
      </c>
      <c r="D29" s="1416"/>
      <c r="E29" s="964">
        <v>2544.072</v>
      </c>
      <c r="F29" s="958">
        <v>822666.533</v>
      </c>
      <c r="G29" s="967">
        <f t="shared" si="2"/>
        <v>26.94717147025189</v>
      </c>
      <c r="H29" s="965">
        <v>452.871</v>
      </c>
      <c r="I29" s="958">
        <v>179141.415</v>
      </c>
      <c r="J29" s="992" t="s">
        <v>35</v>
      </c>
      <c r="K29" s="966">
        <f t="shared" si="3"/>
        <v>2996.943</v>
      </c>
      <c r="L29" s="956">
        <f>F29+I29</f>
        <v>1001807.9480000001</v>
      </c>
      <c r="M29" s="967">
        <f t="shared" si="5"/>
        <v>27.856384211066633</v>
      </c>
      <c r="N29" s="277"/>
      <c r="O29" s="277"/>
      <c r="P29" s="578"/>
      <c r="Q29" s="277"/>
      <c r="R29" s="277"/>
      <c r="S29" s="578"/>
      <c r="T29" s="277"/>
      <c r="U29" s="277"/>
      <c r="V29" s="277"/>
      <c r="W29" s="277"/>
      <c r="X29" s="277"/>
      <c r="Y29" s="277"/>
      <c r="Z29" s="277"/>
    </row>
    <row r="30" spans="1:26" ht="15" customHeight="1">
      <c r="A30" s="295">
        <v>10</v>
      </c>
      <c r="B30" s="1418" t="s">
        <v>530</v>
      </c>
      <c r="C30" s="1418"/>
      <c r="D30" s="1418"/>
      <c r="E30" s="964">
        <v>408.682</v>
      </c>
      <c r="F30" s="958">
        <v>102822.014</v>
      </c>
      <c r="G30" s="967">
        <f t="shared" si="2"/>
        <v>20.9661819377087</v>
      </c>
      <c r="H30" s="965">
        <v>24.097</v>
      </c>
      <c r="I30" s="958">
        <v>9647.093</v>
      </c>
      <c r="J30" s="992" t="s">
        <v>35</v>
      </c>
      <c r="K30" s="966">
        <f t="shared" si="3"/>
        <v>432.779</v>
      </c>
      <c r="L30" s="956">
        <f t="shared" si="4"/>
        <v>112469.10699999999</v>
      </c>
      <c r="M30" s="967">
        <f t="shared" si="5"/>
        <v>21.6563779280726</v>
      </c>
      <c r="N30" s="277"/>
      <c r="X30" s="277"/>
      <c r="Y30" s="277"/>
      <c r="Z30" s="277"/>
    </row>
    <row r="31" spans="1:26" ht="15" customHeight="1" thickBot="1">
      <c r="A31" s="297">
        <v>11</v>
      </c>
      <c r="B31" s="1378" t="s">
        <v>635</v>
      </c>
      <c r="C31" s="1378"/>
      <c r="D31" s="1378"/>
      <c r="E31" s="969"/>
      <c r="F31" s="970"/>
      <c r="G31" s="971" t="s">
        <v>35</v>
      </c>
      <c r="H31" s="972"/>
      <c r="I31" s="970"/>
      <c r="J31" s="973" t="s">
        <v>35</v>
      </c>
      <c r="K31" s="974">
        <f t="shared" si="3"/>
        <v>0</v>
      </c>
      <c r="L31" s="975">
        <f t="shared" si="4"/>
        <v>0</v>
      </c>
      <c r="M31" s="971" t="s">
        <v>35</v>
      </c>
      <c r="N31" s="277"/>
      <c r="X31" s="277"/>
      <c r="Y31" s="277"/>
      <c r="Z31" s="277"/>
    </row>
    <row r="32" spans="1:26" s="34" customFormat="1" ht="15" customHeight="1" thickBot="1">
      <c r="A32" s="298">
        <v>12</v>
      </c>
      <c r="B32" s="1400" t="s">
        <v>627</v>
      </c>
      <c r="C32" s="1400"/>
      <c r="D32" s="1400"/>
      <c r="E32" s="976">
        <f>E27+E28+E29+E30+E31</f>
        <v>6531.097000000001</v>
      </c>
      <c r="F32" s="977">
        <f>F27+F28+F29+F30+F31</f>
        <v>2814571.625</v>
      </c>
      <c r="G32" s="978" t="s">
        <v>35</v>
      </c>
      <c r="H32" s="976">
        <f>H27+H28+H29+H30+H31</f>
        <v>1551.434</v>
      </c>
      <c r="I32" s="977">
        <f>I27+I28+I29+I30+I31</f>
        <v>794379.734</v>
      </c>
      <c r="J32" s="979" t="s">
        <v>35</v>
      </c>
      <c r="K32" s="980">
        <f>K27+K28+K29+K30+K31</f>
        <v>8082.531000000001</v>
      </c>
      <c r="L32" s="977">
        <f>L27+L28+L29+L30+L31</f>
        <v>3608951.359</v>
      </c>
      <c r="M32" s="948">
        <f t="shared" si="5"/>
        <v>37.20937743181354</v>
      </c>
      <c r="N32" s="277"/>
      <c r="X32" s="290"/>
      <c r="Y32" s="290"/>
      <c r="Z32" s="290"/>
    </row>
    <row r="33" spans="1:26" s="65" customFormat="1" ht="15" customHeight="1" hidden="1">
      <c r="A33" s="277"/>
      <c r="B33" s="541" t="s">
        <v>19</v>
      </c>
      <c r="C33" s="277"/>
      <c r="D33" s="277"/>
      <c r="E33" s="575" t="s">
        <v>867</v>
      </c>
      <c r="F33" s="579">
        <f>F27-E9-G9</f>
        <v>1999.9999999996508</v>
      </c>
      <c r="G33" s="277"/>
      <c r="H33" s="277"/>
      <c r="I33" s="277"/>
      <c r="L33" s="577">
        <f>L27-Y9</f>
        <v>0</v>
      </c>
      <c r="M33" s="277"/>
      <c r="N33" s="277"/>
      <c r="X33" s="277"/>
      <c r="Y33" s="277"/>
      <c r="Z33" s="277"/>
    </row>
    <row r="34" spans="1:26" s="65" customFormat="1" ht="15" customHeight="1" hidden="1">
      <c r="A34" s="277"/>
      <c r="B34" s="541"/>
      <c r="C34" s="277"/>
      <c r="D34" s="277"/>
      <c r="E34" s="575" t="s">
        <v>868</v>
      </c>
      <c r="F34" s="579">
        <f>F28-E10-G10</f>
        <v>0</v>
      </c>
      <c r="G34" s="277"/>
      <c r="H34" s="277"/>
      <c r="I34" s="277"/>
      <c r="L34" s="577">
        <f>L28-Y10</f>
        <v>0.0010000000474974513</v>
      </c>
      <c r="M34" s="277"/>
      <c r="N34" s="277"/>
      <c r="X34" s="277"/>
      <c r="Y34" s="277"/>
      <c r="Z34" s="277"/>
    </row>
    <row r="35" spans="1:26" s="65" customFormat="1" ht="15" customHeight="1" hidden="1">
      <c r="A35" s="277"/>
      <c r="B35" s="541"/>
      <c r="C35" s="277"/>
      <c r="D35" s="277"/>
      <c r="E35" s="575" t="s">
        <v>532</v>
      </c>
      <c r="F35" s="579">
        <f>F32-E14-G14</f>
        <v>0</v>
      </c>
      <c r="G35" s="277"/>
      <c r="H35" s="277"/>
      <c r="I35" s="277"/>
      <c r="L35" s="577">
        <f>L32-Y14</f>
        <v>0.00019999966025352478</v>
      </c>
      <c r="M35" s="277"/>
      <c r="N35" s="277"/>
      <c r="X35" s="277"/>
      <c r="Y35" s="277"/>
      <c r="Z35" s="277"/>
    </row>
    <row r="36" spans="1:26" s="65" customFormat="1" ht="6.75" customHeight="1">
      <c r="A36" s="277"/>
      <c r="B36" s="541"/>
      <c r="C36" s="277"/>
      <c r="D36" s="277"/>
      <c r="E36" s="277"/>
      <c r="F36" s="578"/>
      <c r="G36" s="277"/>
      <c r="H36" s="277"/>
      <c r="I36" s="277"/>
      <c r="L36" s="577"/>
      <c r="M36" s="277"/>
      <c r="N36" s="277"/>
      <c r="X36" s="277"/>
      <c r="Y36" s="277"/>
      <c r="Z36" s="277"/>
    </row>
    <row r="37" spans="1:26" s="66" customFormat="1" ht="12.75" customHeight="1">
      <c r="A37" s="538" t="s">
        <v>648</v>
      </c>
      <c r="B37" s="538"/>
      <c r="C37" s="538"/>
      <c r="D37" s="538"/>
      <c r="E37" s="538"/>
      <c r="F37" s="538"/>
      <c r="G37" s="538"/>
      <c r="H37" s="538"/>
      <c r="I37" s="538"/>
      <c r="J37" s="538"/>
      <c r="K37" s="538"/>
      <c r="L37" s="538"/>
      <c r="M37" s="538"/>
      <c r="N37" s="299"/>
      <c r="X37" s="299"/>
      <c r="Y37" s="299"/>
      <c r="Z37" s="299"/>
    </row>
    <row r="38" spans="1:26" s="66" customFormat="1" ht="29.25" customHeight="1">
      <c r="A38" s="1268" t="s">
        <v>8</v>
      </c>
      <c r="B38" s="1372"/>
      <c r="C38" s="1372"/>
      <c r="D38" s="1372"/>
      <c r="E38" s="1372"/>
      <c r="F38" s="1372"/>
      <c r="G38" s="1372"/>
      <c r="H38" s="1372"/>
      <c r="I38" s="1372"/>
      <c r="J38" s="1372"/>
      <c r="K38" s="1372"/>
      <c r="L38" s="1372"/>
      <c r="M38" s="1372"/>
      <c r="N38" s="299"/>
      <c r="O38" s="299"/>
      <c r="P38" s="299"/>
      <c r="Q38" s="299"/>
      <c r="R38" s="299"/>
      <c r="S38" s="299"/>
      <c r="T38" s="299"/>
      <c r="U38" s="299"/>
      <c r="V38" s="299"/>
      <c r="W38" s="299"/>
      <c r="X38" s="299"/>
      <c r="Y38" s="299"/>
      <c r="Z38" s="299"/>
    </row>
    <row r="39" spans="1:28" s="66" customFormat="1" ht="15.75" customHeight="1">
      <c r="A39" s="1268" t="s">
        <v>27</v>
      </c>
      <c r="B39" s="1372"/>
      <c r="C39" s="1372"/>
      <c r="D39" s="1372"/>
      <c r="E39" s="1372"/>
      <c r="F39" s="1372"/>
      <c r="G39" s="1372"/>
      <c r="H39" s="1372"/>
      <c r="I39" s="1372"/>
      <c r="J39" s="1372"/>
      <c r="K39" s="1372"/>
      <c r="L39" s="1372"/>
      <c r="M39" s="1372"/>
      <c r="N39" s="299"/>
      <c r="O39" s="299"/>
      <c r="P39" s="299"/>
      <c r="Q39" s="299"/>
      <c r="R39" s="299"/>
      <c r="S39" s="299"/>
      <c r="T39" s="299"/>
      <c r="U39" s="299"/>
      <c r="V39" s="299"/>
      <c r="W39" s="299"/>
      <c r="X39" s="299"/>
      <c r="Y39" s="299"/>
      <c r="Z39" s="299"/>
      <c r="AA39" s="481"/>
      <c r="AB39" s="481"/>
    </row>
    <row r="40" spans="1:28" s="66" customFormat="1" ht="39" customHeight="1">
      <c r="A40" s="1268" t="s">
        <v>836</v>
      </c>
      <c r="B40" s="1372"/>
      <c r="C40" s="1372"/>
      <c r="D40" s="1372"/>
      <c r="E40" s="1372"/>
      <c r="F40" s="1372"/>
      <c r="G40" s="1372"/>
      <c r="H40" s="1372"/>
      <c r="I40" s="1372"/>
      <c r="J40" s="1372"/>
      <c r="K40" s="1372"/>
      <c r="L40" s="1372"/>
      <c r="M40" s="1372"/>
      <c r="N40" s="299"/>
      <c r="O40" s="299"/>
      <c r="P40" s="299"/>
      <c r="Q40" s="299"/>
      <c r="R40" s="299"/>
      <c r="S40" s="299"/>
      <c r="T40" s="299"/>
      <c r="U40" s="299"/>
      <c r="V40" s="299"/>
      <c r="W40" s="299"/>
      <c r="X40" s="299"/>
      <c r="Y40" s="299"/>
      <c r="Z40" s="299"/>
      <c r="AA40" s="481"/>
      <c r="AB40" s="869" t="s">
        <v>974</v>
      </c>
    </row>
    <row r="41" spans="1:28" s="66" customFormat="1" ht="75.75" customHeight="1">
      <c r="A41" s="1268" t="s">
        <v>997</v>
      </c>
      <c r="B41" s="1372"/>
      <c r="C41" s="1372"/>
      <c r="D41" s="1372"/>
      <c r="E41" s="1372"/>
      <c r="F41" s="1372"/>
      <c r="G41" s="1372"/>
      <c r="H41" s="1372"/>
      <c r="I41" s="1372"/>
      <c r="J41" s="1372"/>
      <c r="K41" s="1372"/>
      <c r="L41" s="1372"/>
      <c r="M41" s="1372"/>
      <c r="N41" s="299"/>
      <c r="O41" s="299"/>
      <c r="P41" s="299"/>
      <c r="Q41" s="299"/>
      <c r="R41" s="299"/>
      <c r="S41" s="299"/>
      <c r="T41" s="299"/>
      <c r="U41" s="299"/>
      <c r="V41" s="299"/>
      <c r="W41" s="299"/>
      <c r="X41" s="299"/>
      <c r="Y41" s="299"/>
      <c r="Z41" s="299"/>
      <c r="AA41" s="870" t="e">
        <f>#REF!-#REF!</f>
        <v>#REF!</v>
      </c>
      <c r="AB41" s="871" t="e">
        <f>(#REF!-#REF!)/#REF!</f>
        <v>#REF!</v>
      </c>
    </row>
    <row r="42" spans="1:26" s="66" customFormat="1" ht="15.75" customHeight="1">
      <c r="A42" s="1268" t="s">
        <v>802</v>
      </c>
      <c r="B42" s="1372"/>
      <c r="C42" s="1372"/>
      <c r="D42" s="1372"/>
      <c r="E42" s="1372"/>
      <c r="F42" s="1372"/>
      <c r="G42" s="1372"/>
      <c r="H42" s="1372"/>
      <c r="I42" s="1372"/>
      <c r="J42" s="1372"/>
      <c r="K42" s="1372"/>
      <c r="L42" s="1372"/>
      <c r="M42" s="1372"/>
      <c r="N42" s="299"/>
      <c r="O42" s="299"/>
      <c r="P42" s="299"/>
      <c r="Q42" s="299"/>
      <c r="R42" s="299"/>
      <c r="S42" s="299"/>
      <c r="T42" s="299"/>
      <c r="U42" s="299"/>
      <c r="V42" s="299"/>
      <c r="W42" s="299"/>
      <c r="X42" s="299"/>
      <c r="Y42" s="299"/>
      <c r="Z42" s="299"/>
    </row>
    <row r="43" spans="1:26" s="66" customFormat="1" ht="29.25" customHeight="1">
      <c r="A43" s="1268" t="s">
        <v>998</v>
      </c>
      <c r="B43" s="1372"/>
      <c r="C43" s="1372"/>
      <c r="D43" s="1372"/>
      <c r="E43" s="1372"/>
      <c r="F43" s="1372"/>
      <c r="G43" s="1372"/>
      <c r="H43" s="1372"/>
      <c r="I43" s="1372"/>
      <c r="J43" s="1372"/>
      <c r="K43" s="1372"/>
      <c r="L43" s="1372"/>
      <c r="M43" s="1372"/>
      <c r="N43" s="299"/>
      <c r="O43" s="299"/>
      <c r="P43" s="299"/>
      <c r="Q43" s="299"/>
      <c r="R43" s="299"/>
      <c r="S43" s="299"/>
      <c r="T43" s="299"/>
      <c r="U43" s="299"/>
      <c r="V43" s="299"/>
      <c r="W43" s="299"/>
      <c r="X43" s="299"/>
      <c r="Y43" s="299"/>
      <c r="Z43" s="299"/>
    </row>
    <row r="44" spans="1:26" s="66" customFormat="1" ht="12.75" customHeight="1">
      <c r="A44" s="1268" t="s">
        <v>9</v>
      </c>
      <c r="B44" s="1372"/>
      <c r="C44" s="1372"/>
      <c r="D44" s="1372"/>
      <c r="E44" s="1372"/>
      <c r="F44" s="1372"/>
      <c r="G44" s="1372"/>
      <c r="H44" s="1372"/>
      <c r="I44" s="1372"/>
      <c r="J44" s="1372"/>
      <c r="K44" s="1372"/>
      <c r="L44" s="1372"/>
      <c r="M44" s="1372"/>
      <c r="N44" s="299"/>
      <c r="O44" s="299"/>
      <c r="P44" s="299"/>
      <c r="Q44" s="299"/>
      <c r="R44" s="299"/>
      <c r="S44" s="299"/>
      <c r="T44" s="299"/>
      <c r="U44" s="299"/>
      <c r="V44" s="299"/>
      <c r="W44" s="299"/>
      <c r="X44" s="299"/>
      <c r="Y44" s="299"/>
      <c r="Z44" s="299"/>
    </row>
    <row r="45" spans="1:26" s="66" customFormat="1" ht="13.5" customHeight="1">
      <c r="A45" s="299"/>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row>
    <row r="46" spans="1:26" s="65" customFormat="1" ht="15" customHeight="1">
      <c r="A46" s="277"/>
      <c r="B46" s="277"/>
      <c r="C46" s="277"/>
      <c r="D46" s="277"/>
      <c r="E46" s="277"/>
      <c r="F46" s="277"/>
      <c r="G46" s="277"/>
      <c r="H46" s="277"/>
      <c r="I46" s="277"/>
      <c r="J46" s="277"/>
      <c r="K46" s="277"/>
      <c r="L46" s="277"/>
      <c r="M46" s="277"/>
      <c r="N46" s="277"/>
      <c r="O46" s="277"/>
      <c r="P46" s="277"/>
      <c r="Q46" s="277"/>
      <c r="R46" s="277"/>
      <c r="S46" s="277"/>
      <c r="T46" s="277"/>
      <c r="U46" s="277"/>
      <c r="V46" s="277"/>
      <c r="W46" s="277"/>
      <c r="X46" s="277"/>
      <c r="Y46" s="277"/>
      <c r="Z46" s="277"/>
    </row>
    <row r="47" s="65" customFormat="1" ht="15"/>
    <row r="48" s="65" customFormat="1" ht="12.75" customHeight="1"/>
    <row r="49" s="65" customFormat="1" ht="15.75" customHeight="1"/>
    <row r="50" s="65" customFormat="1" ht="24.75" customHeight="1"/>
    <row r="51" s="65" customFormat="1" ht="24" customHeight="1"/>
    <row r="52" s="65" customFormat="1" ht="37.5" customHeight="1"/>
    <row r="53" s="65" customFormat="1" ht="15.75" customHeight="1"/>
    <row r="54" s="65" customFormat="1" ht="15.75" customHeight="1"/>
    <row r="55" s="65" customFormat="1" ht="15" customHeight="1"/>
    <row r="56" s="65" customFormat="1" ht="14.25" customHeight="1"/>
    <row r="57" s="65" customFormat="1" ht="16.5" customHeight="1"/>
    <row r="58" s="65" customFormat="1" ht="18.75" customHeight="1"/>
    <row r="59" spans="1:24" ht="12.75">
      <c r="A59" s="35"/>
      <c r="B59" s="37"/>
      <c r="C59" s="37"/>
      <c r="D59" s="37"/>
      <c r="E59" s="37"/>
      <c r="F59" s="37"/>
      <c r="G59" s="37"/>
      <c r="H59" s="37"/>
      <c r="I59" s="20"/>
      <c r="J59" s="20"/>
      <c r="K59" s="20"/>
      <c r="L59" s="20"/>
      <c r="M59" s="20"/>
      <c r="N59" s="20"/>
      <c r="O59" s="20"/>
      <c r="P59" s="35"/>
      <c r="Q59" s="7"/>
      <c r="R59" s="7"/>
      <c r="S59" s="7"/>
      <c r="T59" s="7"/>
      <c r="U59" s="7"/>
      <c r="V59" s="7"/>
      <c r="W59" s="7"/>
      <c r="X59" s="7"/>
    </row>
    <row r="60" spans="1:24" ht="15.75" customHeight="1">
      <c r="A60" s="1373"/>
      <c r="B60" s="1373"/>
      <c r="C60" s="1373"/>
      <c r="D60" s="1373"/>
      <c r="E60" s="1373"/>
      <c r="F60" s="1373"/>
      <c r="G60" s="1373"/>
      <c r="H60" s="1373"/>
      <c r="I60" s="1373"/>
      <c r="J60" s="1373"/>
      <c r="K60" s="1373"/>
      <c r="L60" s="1373"/>
      <c r="M60" s="1373"/>
      <c r="N60" s="1373"/>
      <c r="O60" s="1373"/>
      <c r="P60" s="1373"/>
      <c r="Q60" s="1373"/>
      <c r="R60" s="1373"/>
      <c r="S60" s="1373"/>
      <c r="T60" s="1373"/>
      <c r="U60" s="1373"/>
      <c r="V60" s="7"/>
      <c r="W60" s="7"/>
      <c r="X60" s="7"/>
    </row>
    <row r="61" spans="1:16" ht="15.75">
      <c r="A61" s="38"/>
      <c r="B61" s="39"/>
      <c r="C61" s="39"/>
      <c r="D61" s="39"/>
      <c r="E61" s="39"/>
      <c r="F61" s="39"/>
      <c r="G61" s="39"/>
      <c r="H61" s="39"/>
      <c r="I61" s="21"/>
      <c r="J61" s="21"/>
      <c r="K61" s="21"/>
      <c r="L61" s="21"/>
      <c r="M61" s="21"/>
      <c r="N61" s="21"/>
      <c r="O61" s="21"/>
      <c r="P61" s="21"/>
    </row>
    <row r="62" spans="1:16" ht="12.75">
      <c r="A62" s="21"/>
      <c r="B62" s="39"/>
      <c r="C62" s="39"/>
      <c r="D62" s="39"/>
      <c r="E62" s="39"/>
      <c r="F62" s="39"/>
      <c r="G62" s="39"/>
      <c r="H62" s="39"/>
      <c r="I62" s="21"/>
      <c r="J62" s="21"/>
      <c r="K62" s="21"/>
      <c r="L62" s="21"/>
      <c r="M62" s="21"/>
      <c r="N62" s="21"/>
      <c r="O62" s="21"/>
      <c r="P62" s="21"/>
    </row>
    <row r="63" spans="1:16" ht="12.75">
      <c r="A63" s="40"/>
      <c r="B63" s="41"/>
      <c r="C63" s="41"/>
      <c r="D63" s="41"/>
      <c r="E63" s="41"/>
      <c r="F63" s="41"/>
      <c r="G63" s="41"/>
      <c r="H63" s="41"/>
      <c r="I63" s="40"/>
      <c r="J63" s="40"/>
      <c r="K63" s="40"/>
      <c r="L63" s="40"/>
      <c r="M63" s="40"/>
      <c r="N63" s="40"/>
      <c r="O63" s="40"/>
      <c r="P63" s="40"/>
    </row>
    <row r="64" spans="1:16" ht="12.75">
      <c r="A64" s="40"/>
      <c r="B64" s="41"/>
      <c r="C64" s="41"/>
      <c r="D64" s="41"/>
      <c r="E64" s="41"/>
      <c r="F64" s="41"/>
      <c r="G64" s="41"/>
      <c r="H64" s="41"/>
      <c r="I64" s="40"/>
      <c r="J64" s="40"/>
      <c r="K64" s="40"/>
      <c r="L64" s="40"/>
      <c r="M64" s="40"/>
      <c r="N64" s="40"/>
      <c r="O64" s="40"/>
      <c r="P64" s="40"/>
    </row>
    <row r="65" spans="1:16" ht="12.75">
      <c r="A65" s="40"/>
      <c r="B65" s="41"/>
      <c r="C65" s="41"/>
      <c r="D65" s="41"/>
      <c r="E65" s="41"/>
      <c r="F65" s="41"/>
      <c r="G65" s="41"/>
      <c r="H65" s="41"/>
      <c r="I65" s="40"/>
      <c r="J65" s="40"/>
      <c r="K65" s="40"/>
      <c r="L65" s="40"/>
      <c r="M65" s="40"/>
      <c r="N65" s="40"/>
      <c r="O65" s="40"/>
      <c r="P65" s="40"/>
    </row>
    <row r="66" spans="1:16" ht="12.75">
      <c r="A66" s="40"/>
      <c r="B66" s="41"/>
      <c r="C66" s="41"/>
      <c r="D66" s="41"/>
      <c r="E66" s="41"/>
      <c r="F66" s="41"/>
      <c r="G66" s="41"/>
      <c r="H66" s="41"/>
      <c r="I66" s="40"/>
      <c r="J66" s="40"/>
      <c r="K66" s="40"/>
      <c r="L66" s="40"/>
      <c r="M66" s="40"/>
      <c r="N66" s="40"/>
      <c r="O66" s="40"/>
      <c r="P66" s="40"/>
    </row>
    <row r="67" spans="1:16" ht="12.75">
      <c r="A67" s="40"/>
      <c r="B67" s="41"/>
      <c r="C67" s="41"/>
      <c r="D67" s="41"/>
      <c r="E67" s="41"/>
      <c r="F67" s="41"/>
      <c r="G67" s="41"/>
      <c r="H67" s="41"/>
      <c r="I67" s="40"/>
      <c r="J67" s="40"/>
      <c r="K67" s="40"/>
      <c r="L67" s="40"/>
      <c r="M67" s="40"/>
      <c r="N67" s="40"/>
      <c r="O67" s="40"/>
      <c r="P67" s="40"/>
    </row>
    <row r="68" spans="1:16" ht="12.75">
      <c r="A68" s="40"/>
      <c r="B68" s="41"/>
      <c r="C68" s="41"/>
      <c r="D68" s="41"/>
      <c r="E68" s="41"/>
      <c r="F68" s="41"/>
      <c r="G68" s="41"/>
      <c r="H68" s="41"/>
      <c r="I68" s="40"/>
      <c r="J68" s="40"/>
      <c r="K68" s="40"/>
      <c r="L68" s="40"/>
      <c r="M68" s="40"/>
      <c r="N68" s="40"/>
      <c r="O68" s="40"/>
      <c r="P68" s="40"/>
    </row>
    <row r="69" spans="1:16" ht="12.75">
      <c r="A69" s="40"/>
      <c r="B69" s="41"/>
      <c r="C69" s="41"/>
      <c r="D69" s="41"/>
      <c r="E69" s="41"/>
      <c r="F69" s="41"/>
      <c r="G69" s="41"/>
      <c r="H69" s="41"/>
      <c r="I69" s="40"/>
      <c r="J69" s="40"/>
      <c r="K69" s="40"/>
      <c r="L69" s="40"/>
      <c r="M69" s="40"/>
      <c r="N69" s="40"/>
      <c r="O69" s="40"/>
      <c r="P69" s="40"/>
    </row>
    <row r="70" spans="1:16" ht="12.75">
      <c r="A70" s="40"/>
      <c r="B70" s="41"/>
      <c r="C70" s="41"/>
      <c r="D70" s="41"/>
      <c r="E70" s="41"/>
      <c r="F70" s="41"/>
      <c r="G70" s="41"/>
      <c r="H70" s="41"/>
      <c r="I70" s="40"/>
      <c r="J70" s="40"/>
      <c r="K70" s="40"/>
      <c r="L70" s="40"/>
      <c r="M70" s="40"/>
      <c r="N70" s="40"/>
      <c r="O70" s="40"/>
      <c r="P70" s="40"/>
    </row>
    <row r="71" spans="1:16" ht="12.75">
      <c r="A71" s="40"/>
      <c r="B71" s="41"/>
      <c r="C71" s="41"/>
      <c r="D71" s="41"/>
      <c r="E71" s="41"/>
      <c r="F71" s="41"/>
      <c r="G71" s="41"/>
      <c r="H71" s="41"/>
      <c r="I71" s="40"/>
      <c r="J71" s="40"/>
      <c r="K71" s="40"/>
      <c r="L71" s="40"/>
      <c r="M71" s="40"/>
      <c r="N71" s="40"/>
      <c r="O71" s="40"/>
      <c r="P71" s="40"/>
    </row>
  </sheetData>
  <sheetProtection/>
  <mergeCells count="45">
    <mergeCell ref="E5:Z5"/>
    <mergeCell ref="B5:D8"/>
    <mergeCell ref="A5:A8"/>
    <mergeCell ref="U6:V7"/>
    <mergeCell ref="I7:J7"/>
    <mergeCell ref="S6:T7"/>
    <mergeCell ref="Q7:R7"/>
    <mergeCell ref="O7:P7"/>
    <mergeCell ref="M6:R6"/>
    <mergeCell ref="A43:M43"/>
    <mergeCell ref="A38:M38"/>
    <mergeCell ref="C11:D11"/>
    <mergeCell ref="C29:D29"/>
    <mergeCell ref="C28:D28"/>
    <mergeCell ref="A40:M40"/>
    <mergeCell ref="B21:B29"/>
    <mergeCell ref="B18:D20"/>
    <mergeCell ref="A18:A20"/>
    <mergeCell ref="B30:D30"/>
    <mergeCell ref="E18:G18"/>
    <mergeCell ref="B32:D32"/>
    <mergeCell ref="A42:M42"/>
    <mergeCell ref="W6:X7"/>
    <mergeCell ref="H18:J18"/>
    <mergeCell ref="K18:M18"/>
    <mergeCell ref="I6:L6"/>
    <mergeCell ref="C21:C27"/>
    <mergeCell ref="O18:Z19"/>
    <mergeCell ref="Y6:Z7"/>
    <mergeCell ref="C10:D10"/>
    <mergeCell ref="G7:H7"/>
    <mergeCell ref="E6:H6"/>
    <mergeCell ref="M7:N7"/>
    <mergeCell ref="K7:L7"/>
    <mergeCell ref="E7:F7"/>
    <mergeCell ref="A44:M44"/>
    <mergeCell ref="A60:U60"/>
    <mergeCell ref="A41:M41"/>
    <mergeCell ref="B9:B11"/>
    <mergeCell ref="C9:D9"/>
    <mergeCell ref="A39:M39"/>
    <mergeCell ref="B31:D31"/>
    <mergeCell ref="B12:D12"/>
    <mergeCell ref="B13:D13"/>
    <mergeCell ref="B14:D14"/>
  </mergeCells>
  <conditionalFormatting sqref="F33:F35 L33:L35">
    <cfRule type="cellIs" priority="1" dxfId="4" operator="lessThan" stopIfTrue="1">
      <formula>0</formula>
    </cfRule>
    <cfRule type="cellIs" priority="2" dxfId="4" operator="greaterThan" stopIfTrue="1">
      <formula>0</formula>
    </cfRule>
  </conditionalFormatting>
  <printOptions horizontalCentered="1"/>
  <pageMargins left="0" right="0" top="0.4724409448818898" bottom="0.2755905511811024" header="0.2755905511811024" footer="0.1968503937007874"/>
  <pageSetup cellComments="asDisplayed" fitToWidth="0" fitToHeight="1" horizontalDpi="300" verticalDpi="300" orientation="landscape" paperSize="9" scale="73" r:id="rId1"/>
  <colBreaks count="1" manualBreakCount="1">
    <brk id="18" max="43" man="1"/>
  </colBreaks>
</worksheet>
</file>

<file path=xl/worksheets/sheet14.xml><?xml version="1.0" encoding="utf-8"?>
<worksheet xmlns="http://schemas.openxmlformats.org/spreadsheetml/2006/main" xmlns:r="http://schemas.openxmlformats.org/officeDocument/2006/relationships">
  <sheetPr>
    <tabColor theme="0" tint="-0.1499900072813034"/>
    <pageSetUpPr fitToPage="1"/>
  </sheetPr>
  <dimension ref="A1:AE37"/>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9.140625" defaultRowHeight="15"/>
  <cols>
    <col min="1" max="1" width="3.421875" style="10" customWidth="1"/>
    <col min="2" max="2" width="9.00390625" style="10" customWidth="1"/>
    <col min="3" max="3" width="48.00390625" style="10" customWidth="1"/>
    <col min="4" max="18" width="12.7109375" style="10" customWidth="1"/>
    <col min="19" max="19" width="4.00390625" style="10" customWidth="1"/>
    <col min="20" max="20" width="17.28125" style="10" customWidth="1"/>
    <col min="21" max="21" width="9.140625" style="10" customWidth="1"/>
    <col min="22" max="22" width="11.8515625" style="10" bestFit="1" customWidth="1"/>
    <col min="23" max="23" width="9.140625" style="10" customWidth="1"/>
    <col min="24" max="24" width="1.7109375" style="10" customWidth="1"/>
    <col min="25" max="27" width="9.140625" style="10" customWidth="1"/>
    <col min="28" max="28" width="1.28515625" style="10" customWidth="1"/>
    <col min="29" max="29" width="9.140625" style="10" customWidth="1"/>
    <col min="30" max="30" width="10.8515625" style="10" bestFit="1" customWidth="1"/>
    <col min="31" max="16384" width="9.140625" style="10" customWidth="1"/>
  </cols>
  <sheetData>
    <row r="1" spans="1:19" ht="21">
      <c r="A1" s="883" t="s">
        <v>853</v>
      </c>
      <c r="B1" s="137"/>
      <c r="C1" s="137"/>
      <c r="D1" s="9"/>
      <c r="E1" s="9"/>
      <c r="F1" s="9"/>
      <c r="G1" s="9"/>
      <c r="H1" s="9"/>
      <c r="I1" s="9"/>
      <c r="J1" s="9"/>
      <c r="K1" s="9"/>
      <c r="L1" s="9"/>
      <c r="M1" s="9"/>
      <c r="N1" s="9"/>
      <c r="O1" s="9"/>
      <c r="P1" s="438"/>
      <c r="Q1" s="438"/>
      <c r="R1" s="9"/>
      <c r="S1" s="9"/>
    </row>
    <row r="2" spans="1:19" s="11" customFormat="1" ht="13.5" thickBot="1">
      <c r="A2" s="345"/>
      <c r="B2" s="345"/>
      <c r="C2" s="345"/>
      <c r="D2" s="345"/>
      <c r="E2" s="345"/>
      <c r="F2" s="345"/>
      <c r="G2" s="345"/>
      <c r="H2" s="345"/>
      <c r="I2" s="345"/>
      <c r="J2" s="345"/>
      <c r="K2" s="345"/>
      <c r="L2" s="345"/>
      <c r="M2" s="345"/>
      <c r="N2" s="345"/>
      <c r="O2" s="345"/>
      <c r="Q2" s="345"/>
      <c r="R2" s="15" t="s">
        <v>666</v>
      </c>
      <c r="S2" s="15"/>
    </row>
    <row r="3" spans="1:19" s="11" customFormat="1" ht="17.25" customHeight="1">
      <c r="A3" s="1463" t="s">
        <v>492</v>
      </c>
      <c r="B3" s="1466" t="s">
        <v>703</v>
      </c>
      <c r="C3" s="1467"/>
      <c r="D3" s="1445" t="s">
        <v>716</v>
      </c>
      <c r="E3" s="1446"/>
      <c r="F3" s="1446"/>
      <c r="G3" s="1446"/>
      <c r="H3" s="1446"/>
      <c r="I3" s="1446"/>
      <c r="J3" s="1446"/>
      <c r="K3" s="1446"/>
      <c r="L3" s="1446"/>
      <c r="M3" s="1446"/>
      <c r="N3" s="1446"/>
      <c r="O3" s="1446"/>
      <c r="P3" s="1447"/>
      <c r="Q3" s="1476" t="s">
        <v>476</v>
      </c>
      <c r="R3" s="1477"/>
      <c r="S3" s="812"/>
    </row>
    <row r="4" spans="1:20" s="11" customFormat="1" ht="15" customHeight="1">
      <c r="A4" s="1464"/>
      <c r="B4" s="1468"/>
      <c r="C4" s="1469"/>
      <c r="D4" s="1480" t="s">
        <v>899</v>
      </c>
      <c r="E4" s="1481"/>
      <c r="F4" s="1481"/>
      <c r="G4" s="1481"/>
      <c r="H4" s="1481"/>
      <c r="I4" s="1482"/>
      <c r="J4" s="1478" t="s">
        <v>689</v>
      </c>
      <c r="K4" s="1448" t="s">
        <v>477</v>
      </c>
      <c r="L4" s="1449"/>
      <c r="M4" s="1449"/>
      <c r="N4" s="1449"/>
      <c r="O4" s="1450"/>
      <c r="P4" s="1443" t="s">
        <v>627</v>
      </c>
      <c r="Q4" s="1454" t="s">
        <v>690</v>
      </c>
      <c r="R4" s="1472" t="s">
        <v>691</v>
      </c>
      <c r="S4" s="812"/>
      <c r="T4" s="439"/>
    </row>
    <row r="5" spans="1:25" ht="33" customHeight="1">
      <c r="A5" s="1464"/>
      <c r="B5" s="1468"/>
      <c r="C5" s="1469"/>
      <c r="D5" s="174" t="s">
        <v>900</v>
      </c>
      <c r="E5" s="174" t="s">
        <v>901</v>
      </c>
      <c r="F5" s="174" t="s">
        <v>902</v>
      </c>
      <c r="G5" s="174" t="s">
        <v>903</v>
      </c>
      <c r="H5" s="174" t="s">
        <v>904</v>
      </c>
      <c r="I5" s="174" t="s">
        <v>905</v>
      </c>
      <c r="J5" s="1479"/>
      <c r="K5" s="440" t="s">
        <v>707</v>
      </c>
      <c r="L5" s="174" t="s">
        <v>478</v>
      </c>
      <c r="M5" s="174" t="s">
        <v>479</v>
      </c>
      <c r="N5" s="174" t="s">
        <v>480</v>
      </c>
      <c r="O5" s="174" t="s">
        <v>906</v>
      </c>
      <c r="P5" s="1444"/>
      <c r="Q5" s="1455"/>
      <c r="R5" s="1473"/>
      <c r="S5" s="812"/>
      <c r="Y5" s="816" t="s">
        <v>979</v>
      </c>
    </row>
    <row r="6" spans="1:31" s="446" customFormat="1" ht="12.75" thickBot="1">
      <c r="A6" s="1465"/>
      <c r="B6" s="1470"/>
      <c r="C6" s="1471"/>
      <c r="D6" s="1456" t="s">
        <v>572</v>
      </c>
      <c r="E6" s="1457"/>
      <c r="F6" s="1457"/>
      <c r="G6" s="1457"/>
      <c r="H6" s="1457"/>
      <c r="I6" s="1458"/>
      <c r="J6" s="442" t="s">
        <v>573</v>
      </c>
      <c r="K6" s="1456" t="s">
        <v>574</v>
      </c>
      <c r="L6" s="1457"/>
      <c r="M6" s="1457"/>
      <c r="N6" s="1457"/>
      <c r="O6" s="1458"/>
      <c r="P6" s="443" t="s">
        <v>821</v>
      </c>
      <c r="Q6" s="444" t="s">
        <v>576</v>
      </c>
      <c r="R6" s="445" t="s">
        <v>577</v>
      </c>
      <c r="S6" s="813"/>
      <c r="U6" s="446">
        <v>2015</v>
      </c>
      <c r="V6" s="811" t="s">
        <v>1128</v>
      </c>
      <c r="W6" s="811" t="s">
        <v>976</v>
      </c>
      <c r="Y6" s="446">
        <f>U6</f>
        <v>2015</v>
      </c>
      <c r="Z6" s="811" t="str">
        <f>V6</f>
        <v>2016-2015</v>
      </c>
      <c r="AA6" s="811" t="s">
        <v>976</v>
      </c>
      <c r="AD6" s="811"/>
      <c r="AE6" s="811"/>
    </row>
    <row r="7" spans="1:31" ht="12.75">
      <c r="A7" s="884">
        <v>1</v>
      </c>
      <c r="B7" s="885" t="s">
        <v>685</v>
      </c>
      <c r="C7" s="886"/>
      <c r="D7" s="887">
        <f aca="true" t="shared" si="0" ref="D7:I7">SUM(D8+D9+D10+D11+D12+D13+D15+D19+D23+D24)</f>
        <v>460466.13124</v>
      </c>
      <c r="E7" s="887">
        <f t="shared" si="0"/>
        <v>69701.022</v>
      </c>
      <c r="F7" s="887">
        <f t="shared" si="0"/>
        <v>50882.441</v>
      </c>
      <c r="G7" s="887">
        <f t="shared" si="0"/>
        <v>13928.805999999997</v>
      </c>
      <c r="H7" s="887">
        <f t="shared" si="0"/>
        <v>2857.971</v>
      </c>
      <c r="I7" s="887">
        <f t="shared" si="0"/>
        <v>47431.942</v>
      </c>
      <c r="J7" s="888">
        <f aca="true" t="shared" si="1" ref="J7:O7">SUM(J8+J9+J10+J11+J12+J13+J15+J19+J23+J24)</f>
        <v>88090.4846</v>
      </c>
      <c r="K7" s="888">
        <f t="shared" si="1"/>
        <v>5774.46972</v>
      </c>
      <c r="L7" s="888">
        <f t="shared" si="1"/>
        <v>48435.539000000004</v>
      </c>
      <c r="M7" s="888">
        <f t="shared" si="1"/>
        <v>1886.25</v>
      </c>
      <c r="N7" s="888">
        <f t="shared" si="1"/>
        <v>1500.7524</v>
      </c>
      <c r="O7" s="888">
        <f t="shared" si="1"/>
        <v>1411.55776</v>
      </c>
      <c r="P7" s="888">
        <f>SUM(P8+P9+P10+P11+P12+P13+P15+P19+P23+P24)</f>
        <v>792367.36672</v>
      </c>
      <c r="Q7" s="888">
        <f>SUM(Q8+Q9+Q10+Q11+Q12+Q13+Q15+Q19+Q23+Q24)</f>
        <v>792341.86672</v>
      </c>
      <c r="R7" s="889">
        <f>SUM(R8+R9+R10+R11+R12+R13+R15+R19+R23+R24)</f>
        <v>0</v>
      </c>
      <c r="S7" s="813"/>
      <c r="T7" s="815" t="s">
        <v>975</v>
      </c>
      <c r="U7" s="758">
        <v>807650.975</v>
      </c>
      <c r="V7" s="758">
        <f>Q7-U7</f>
        <v>-15309.108279999928</v>
      </c>
      <c r="W7" s="792">
        <f>V7/U7</f>
        <v>-0.01895510406583726</v>
      </c>
      <c r="X7" s="758"/>
      <c r="Y7" s="758">
        <v>97390.697</v>
      </c>
      <c r="Z7" s="758">
        <f>J7-Y7</f>
        <v>-9300.212400000004</v>
      </c>
      <c r="AA7" s="792">
        <f>Z7/Y7</f>
        <v>-0.09549384783641095</v>
      </c>
      <c r="AC7" s="758"/>
      <c r="AD7" s="758"/>
      <c r="AE7" s="792"/>
    </row>
    <row r="8" spans="1:23" ht="12.75" customHeight="1">
      <c r="A8" s="447">
        <v>2</v>
      </c>
      <c r="B8" s="1461" t="s">
        <v>582</v>
      </c>
      <c r="C8" s="1462"/>
      <c r="D8" s="1163">
        <v>5361</v>
      </c>
      <c r="E8" s="1163">
        <v>0</v>
      </c>
      <c r="F8" s="1163">
        <v>0</v>
      </c>
      <c r="G8" s="1163">
        <v>0</v>
      </c>
      <c r="H8" s="1163">
        <v>0</v>
      </c>
      <c r="I8" s="1163">
        <v>0</v>
      </c>
      <c r="J8" s="1163">
        <v>31660.425</v>
      </c>
      <c r="K8" s="1163">
        <v>0</v>
      </c>
      <c r="L8" s="1163">
        <v>2180.1</v>
      </c>
      <c r="M8" s="1163">
        <v>0</v>
      </c>
      <c r="N8" s="1163">
        <v>0</v>
      </c>
      <c r="O8" s="1163">
        <v>0</v>
      </c>
      <c r="P8" s="1163">
        <v>39201.525</v>
      </c>
      <c r="Q8" s="1163">
        <v>39201.524999999994</v>
      </c>
      <c r="R8" s="1164"/>
      <c r="S8" s="813"/>
      <c r="T8" s="774" t="s">
        <v>978</v>
      </c>
      <c r="U8" s="938">
        <v>586845.47068</v>
      </c>
      <c r="V8" s="758">
        <f>SUM(D7:I7)-U8</f>
        <v>58422.84256000002</v>
      </c>
      <c r="W8" s="792">
        <f>V8/U8</f>
        <v>0.09955404868730308</v>
      </c>
    </row>
    <row r="9" spans="1:23" ht="24" customHeight="1">
      <c r="A9" s="447">
        <v>3</v>
      </c>
      <c r="B9" s="1461" t="s">
        <v>583</v>
      </c>
      <c r="C9" s="1462"/>
      <c r="D9" s="749">
        <v>1820.557</v>
      </c>
      <c r="E9" s="749">
        <v>3957</v>
      </c>
      <c r="F9" s="749">
        <v>500</v>
      </c>
      <c r="G9" s="749">
        <v>492.714</v>
      </c>
      <c r="H9" s="749">
        <v>93</v>
      </c>
      <c r="I9" s="749">
        <v>653.884</v>
      </c>
      <c r="J9" s="749">
        <v>11243.779999999999</v>
      </c>
      <c r="K9" s="749">
        <v>80</v>
      </c>
      <c r="L9" s="749">
        <v>2245.23</v>
      </c>
      <c r="M9" s="749">
        <v>166</v>
      </c>
      <c r="N9" s="749">
        <v>40.5</v>
      </c>
      <c r="O9" s="749">
        <v>0</v>
      </c>
      <c r="P9" s="749">
        <v>21292.664999999997</v>
      </c>
      <c r="Q9" s="749">
        <v>21292.665</v>
      </c>
      <c r="R9" s="1165"/>
      <c r="S9" s="814"/>
      <c r="T9" s="774" t="s">
        <v>505</v>
      </c>
      <c r="U9" s="758">
        <v>97390.697</v>
      </c>
      <c r="V9" s="791">
        <f>J7-U9</f>
        <v>-9300.212400000004</v>
      </c>
      <c r="W9" s="792">
        <f>V9/U9</f>
        <v>-0.09549384783641095</v>
      </c>
    </row>
    <row r="10" spans="1:19" ht="24" customHeight="1">
      <c r="A10" s="447">
        <v>4</v>
      </c>
      <c r="B10" s="1474" t="s">
        <v>686</v>
      </c>
      <c r="C10" s="1475"/>
      <c r="D10" s="749">
        <v>413.34000000000003</v>
      </c>
      <c r="E10" s="749">
        <v>47685.695999999996</v>
      </c>
      <c r="F10" s="749">
        <v>48238.841</v>
      </c>
      <c r="G10" s="749">
        <v>12550.502999999997</v>
      </c>
      <c r="H10" s="749">
        <v>1958.721</v>
      </c>
      <c r="I10" s="749">
        <v>2354.8540000000003</v>
      </c>
      <c r="J10" s="749">
        <v>103.245</v>
      </c>
      <c r="K10" s="749">
        <v>565.074</v>
      </c>
      <c r="L10" s="749">
        <v>257.9</v>
      </c>
      <c r="M10" s="749">
        <v>574</v>
      </c>
      <c r="N10" s="749">
        <v>0</v>
      </c>
      <c r="O10" s="749">
        <v>0</v>
      </c>
      <c r="P10" s="749">
        <v>114702.17399999998</v>
      </c>
      <c r="Q10" s="749">
        <v>114702.17399999998</v>
      </c>
      <c r="R10" s="1165"/>
      <c r="S10" s="814"/>
    </row>
    <row r="11" spans="1:19" ht="12.75">
      <c r="A11" s="447">
        <v>5</v>
      </c>
      <c r="B11" s="1461" t="s">
        <v>688</v>
      </c>
      <c r="C11" s="1462"/>
      <c r="D11" s="749">
        <v>0</v>
      </c>
      <c r="E11" s="749">
        <v>0</v>
      </c>
      <c r="F11" s="749">
        <v>0</v>
      </c>
      <c r="G11" s="749">
        <v>0</v>
      </c>
      <c r="H11" s="749">
        <v>0</v>
      </c>
      <c r="I11" s="749">
        <v>117.008</v>
      </c>
      <c r="J11" s="749">
        <v>33</v>
      </c>
      <c r="K11" s="749">
        <v>0</v>
      </c>
      <c r="L11" s="749">
        <v>0</v>
      </c>
      <c r="M11" s="749">
        <v>0</v>
      </c>
      <c r="N11" s="749">
        <v>0</v>
      </c>
      <c r="O11" s="749">
        <v>0</v>
      </c>
      <c r="P11" s="749">
        <v>150.00799999999998</v>
      </c>
      <c r="Q11" s="749">
        <v>150.00799999999998</v>
      </c>
      <c r="R11" s="1165"/>
      <c r="S11" s="814"/>
    </row>
    <row r="12" spans="1:19" ht="12.75">
      <c r="A12" s="447">
        <v>6</v>
      </c>
      <c r="B12" s="1461" t="s">
        <v>584</v>
      </c>
      <c r="C12" s="1462"/>
      <c r="D12" s="749">
        <v>0</v>
      </c>
      <c r="E12" s="749">
        <v>0</v>
      </c>
      <c r="F12" s="749">
        <v>0</v>
      </c>
      <c r="G12" s="749">
        <v>0</v>
      </c>
      <c r="H12" s="749">
        <v>0</v>
      </c>
      <c r="I12" s="749">
        <v>0</v>
      </c>
      <c r="J12" s="749">
        <v>0</v>
      </c>
      <c r="K12" s="749">
        <v>0</v>
      </c>
      <c r="L12" s="749">
        <v>0</v>
      </c>
      <c r="M12" s="749">
        <v>0</v>
      </c>
      <c r="N12" s="749">
        <v>0</v>
      </c>
      <c r="O12" s="749">
        <v>0</v>
      </c>
      <c r="P12" s="749">
        <v>0</v>
      </c>
      <c r="Q12" s="749">
        <v>0</v>
      </c>
      <c r="R12" s="1165"/>
      <c r="S12" s="814"/>
    </row>
    <row r="13" spans="1:19" ht="12.75">
      <c r="A13" s="449">
        <v>7</v>
      </c>
      <c r="B13" s="1459" t="s">
        <v>687</v>
      </c>
      <c r="C13" s="1460"/>
      <c r="D13" s="750">
        <v>111138.12000000001</v>
      </c>
      <c r="E13" s="750">
        <v>16656.754</v>
      </c>
      <c r="F13" s="750">
        <v>8.4</v>
      </c>
      <c r="G13" s="750">
        <v>20.5</v>
      </c>
      <c r="H13" s="750">
        <v>25</v>
      </c>
      <c r="I13" s="750">
        <v>3</v>
      </c>
      <c r="J13" s="750">
        <v>20699.233130000004</v>
      </c>
      <c r="K13" s="750">
        <v>130</v>
      </c>
      <c r="L13" s="750">
        <v>2929.94</v>
      </c>
      <c r="M13" s="750">
        <v>370</v>
      </c>
      <c r="N13" s="750">
        <v>360.567</v>
      </c>
      <c r="O13" s="750">
        <v>344.4</v>
      </c>
      <c r="P13" s="750">
        <v>152685.91413000002</v>
      </c>
      <c r="Q13" s="750">
        <v>152660.41413000002</v>
      </c>
      <c r="R13" s="1166"/>
      <c r="S13" s="814"/>
    </row>
    <row r="14" spans="1:19" ht="12.75">
      <c r="A14" s="450">
        <v>8</v>
      </c>
      <c r="B14" s="451" t="s">
        <v>522</v>
      </c>
      <c r="C14" s="452" t="s">
        <v>585</v>
      </c>
      <c r="D14" s="751">
        <v>98565.332</v>
      </c>
      <c r="E14" s="751">
        <v>16656.754</v>
      </c>
      <c r="F14" s="751">
        <v>0</v>
      </c>
      <c r="G14" s="751">
        <v>0</v>
      </c>
      <c r="H14" s="751">
        <v>0</v>
      </c>
      <c r="I14" s="751">
        <v>0</v>
      </c>
      <c r="J14" s="751">
        <v>0</v>
      </c>
      <c r="K14" s="751">
        <v>0</v>
      </c>
      <c r="L14" s="751">
        <v>0</v>
      </c>
      <c r="M14" s="751">
        <v>0</v>
      </c>
      <c r="N14" s="751">
        <v>0</v>
      </c>
      <c r="O14" s="751">
        <v>0</v>
      </c>
      <c r="P14" s="751">
        <v>115222.086</v>
      </c>
      <c r="Q14" s="751">
        <v>115222.086</v>
      </c>
      <c r="R14" s="1164"/>
      <c r="S14" s="814"/>
    </row>
    <row r="15" spans="1:19" ht="12.75">
      <c r="A15" s="453">
        <v>9</v>
      </c>
      <c r="B15" s="1441" t="s">
        <v>586</v>
      </c>
      <c r="C15" s="1442"/>
      <c r="D15" s="752">
        <v>55260.2239</v>
      </c>
      <c r="E15" s="752">
        <v>0</v>
      </c>
      <c r="F15" s="752">
        <v>492.2</v>
      </c>
      <c r="G15" s="752">
        <v>0</v>
      </c>
      <c r="H15" s="752">
        <v>0</v>
      </c>
      <c r="I15" s="752">
        <v>35154.946</v>
      </c>
      <c r="J15" s="752">
        <v>4215.25107</v>
      </c>
      <c r="K15" s="752">
        <v>566.72628</v>
      </c>
      <c r="L15" s="752">
        <v>153.784</v>
      </c>
      <c r="M15" s="752">
        <v>0</v>
      </c>
      <c r="N15" s="752">
        <v>434.0604</v>
      </c>
      <c r="O15" s="752">
        <v>31.572</v>
      </c>
      <c r="P15" s="752">
        <v>96308.76365</v>
      </c>
      <c r="Q15" s="752">
        <v>96308.76365000001</v>
      </c>
      <c r="R15" s="1167"/>
      <c r="S15" s="814"/>
    </row>
    <row r="16" spans="1:19" ht="12.75">
      <c r="A16" s="454">
        <v>10</v>
      </c>
      <c r="B16" s="455" t="s">
        <v>522</v>
      </c>
      <c r="C16" s="456" t="s">
        <v>587</v>
      </c>
      <c r="D16" s="753">
        <v>0</v>
      </c>
      <c r="E16" s="753">
        <v>0</v>
      </c>
      <c r="F16" s="753">
        <v>0</v>
      </c>
      <c r="G16" s="753">
        <v>0</v>
      </c>
      <c r="H16" s="753">
        <v>0</v>
      </c>
      <c r="I16" s="753">
        <v>0</v>
      </c>
      <c r="J16" s="753">
        <v>0</v>
      </c>
      <c r="K16" s="753">
        <v>0</v>
      </c>
      <c r="L16" s="753">
        <v>0</v>
      </c>
      <c r="M16" s="753">
        <v>0</v>
      </c>
      <c r="N16" s="753">
        <v>0</v>
      </c>
      <c r="O16" s="753">
        <v>0</v>
      </c>
      <c r="P16" s="753">
        <v>0</v>
      </c>
      <c r="Q16" s="753">
        <v>0</v>
      </c>
      <c r="R16" s="1168"/>
      <c r="S16" s="814"/>
    </row>
    <row r="17" spans="1:19" ht="12.75">
      <c r="A17" s="454">
        <v>11</v>
      </c>
      <c r="B17" s="457"/>
      <c r="C17" s="456" t="s">
        <v>588</v>
      </c>
      <c r="D17" s="753">
        <v>0</v>
      </c>
      <c r="E17" s="753">
        <v>0</v>
      </c>
      <c r="F17" s="753">
        <v>0</v>
      </c>
      <c r="G17" s="753">
        <v>0</v>
      </c>
      <c r="H17" s="753">
        <v>0</v>
      </c>
      <c r="I17" s="753">
        <v>0</v>
      </c>
      <c r="J17" s="753">
        <v>0</v>
      </c>
      <c r="K17" s="753">
        <v>0</v>
      </c>
      <c r="L17" s="753">
        <v>0</v>
      </c>
      <c r="M17" s="753">
        <v>0</v>
      </c>
      <c r="N17" s="753">
        <v>0</v>
      </c>
      <c r="O17" s="753">
        <v>0</v>
      </c>
      <c r="P17" s="753">
        <v>0</v>
      </c>
      <c r="Q17" s="753">
        <v>0</v>
      </c>
      <c r="R17" s="1168"/>
      <c r="S17" s="814"/>
    </row>
    <row r="18" spans="1:19" ht="12.75">
      <c r="A18" s="450">
        <v>12</v>
      </c>
      <c r="B18" s="458"/>
      <c r="C18" s="922" t="s">
        <v>1008</v>
      </c>
      <c r="D18" s="751">
        <v>45547</v>
      </c>
      <c r="E18" s="751">
        <v>0</v>
      </c>
      <c r="F18" s="751">
        <v>0</v>
      </c>
      <c r="G18" s="751">
        <v>0</v>
      </c>
      <c r="H18" s="751">
        <v>0</v>
      </c>
      <c r="I18" s="751">
        <v>31893.15123</v>
      </c>
      <c r="J18" s="751">
        <v>0</v>
      </c>
      <c r="K18" s="751">
        <v>0</v>
      </c>
      <c r="L18" s="751">
        <v>0</v>
      </c>
      <c r="M18" s="751">
        <v>0</v>
      </c>
      <c r="N18" s="751">
        <v>0</v>
      </c>
      <c r="O18" s="751">
        <v>0</v>
      </c>
      <c r="P18" s="751">
        <v>77440.15123</v>
      </c>
      <c r="Q18" s="751">
        <v>77440.15123</v>
      </c>
      <c r="R18" s="1164"/>
      <c r="S18" s="814"/>
    </row>
    <row r="19" spans="1:19" ht="12.75" customHeight="1">
      <c r="A19" s="453">
        <v>13</v>
      </c>
      <c r="B19" s="1441" t="s">
        <v>589</v>
      </c>
      <c r="C19" s="1442"/>
      <c r="D19" s="752">
        <v>13648.95</v>
      </c>
      <c r="E19" s="752">
        <v>28.5</v>
      </c>
      <c r="F19" s="752">
        <v>0</v>
      </c>
      <c r="G19" s="752">
        <v>0</v>
      </c>
      <c r="H19" s="752">
        <v>336</v>
      </c>
      <c r="I19" s="752">
        <v>8719.15</v>
      </c>
      <c r="J19" s="752">
        <v>231.324</v>
      </c>
      <c r="K19" s="752">
        <v>0</v>
      </c>
      <c r="L19" s="752">
        <v>718.2</v>
      </c>
      <c r="M19" s="752">
        <v>0</v>
      </c>
      <c r="N19" s="752">
        <v>0</v>
      </c>
      <c r="O19" s="752">
        <v>0</v>
      </c>
      <c r="P19" s="752">
        <v>23682.124</v>
      </c>
      <c r="Q19" s="752">
        <v>23682.124000000003</v>
      </c>
      <c r="R19" s="1167"/>
      <c r="S19" s="814"/>
    </row>
    <row r="20" spans="1:19" ht="12.75">
      <c r="A20" s="454">
        <v>14</v>
      </c>
      <c r="B20" s="455" t="s">
        <v>522</v>
      </c>
      <c r="C20" s="456" t="s">
        <v>590</v>
      </c>
      <c r="D20" s="753">
        <v>0</v>
      </c>
      <c r="E20" s="753">
        <v>0</v>
      </c>
      <c r="F20" s="753">
        <v>0</v>
      </c>
      <c r="G20" s="753">
        <v>0</v>
      </c>
      <c r="H20" s="753">
        <v>0</v>
      </c>
      <c r="I20" s="753">
        <v>81</v>
      </c>
      <c r="J20" s="753">
        <v>0</v>
      </c>
      <c r="K20" s="753">
        <v>0</v>
      </c>
      <c r="L20" s="753">
        <v>0</v>
      </c>
      <c r="M20" s="753">
        <v>0</v>
      </c>
      <c r="N20" s="753">
        <v>0</v>
      </c>
      <c r="O20" s="753">
        <v>0</v>
      </c>
      <c r="P20" s="753">
        <v>81</v>
      </c>
      <c r="Q20" s="753">
        <v>81</v>
      </c>
      <c r="R20" s="1168"/>
      <c r="S20" s="814"/>
    </row>
    <row r="21" spans="1:19" ht="12.75">
      <c r="A21" s="454">
        <v>15</v>
      </c>
      <c r="B21" s="457"/>
      <c r="C21" s="456" t="s">
        <v>588</v>
      </c>
      <c r="D21" s="753">
        <v>828.5999999999999</v>
      </c>
      <c r="E21" s="753">
        <v>28.5</v>
      </c>
      <c r="F21" s="753">
        <v>0</v>
      </c>
      <c r="G21" s="753">
        <v>0</v>
      </c>
      <c r="H21" s="753">
        <v>0</v>
      </c>
      <c r="I21" s="753">
        <v>92.5</v>
      </c>
      <c r="J21" s="753">
        <v>0</v>
      </c>
      <c r="K21" s="753">
        <v>0</v>
      </c>
      <c r="L21" s="753">
        <v>0</v>
      </c>
      <c r="M21" s="753">
        <v>0</v>
      </c>
      <c r="N21" s="753">
        <v>0</v>
      </c>
      <c r="O21" s="753">
        <v>0</v>
      </c>
      <c r="P21" s="753">
        <v>949.5999999999999</v>
      </c>
      <c r="Q21" s="753">
        <v>949.5999999999999</v>
      </c>
      <c r="R21" s="1168"/>
      <c r="S21" s="814"/>
    </row>
    <row r="22" spans="1:23" ht="12.75">
      <c r="A22" s="450">
        <v>16</v>
      </c>
      <c r="B22" s="458"/>
      <c r="C22" s="922" t="s">
        <v>1009</v>
      </c>
      <c r="D22" s="751">
        <v>2409.25</v>
      </c>
      <c r="E22" s="751">
        <v>0</v>
      </c>
      <c r="F22" s="751">
        <v>0</v>
      </c>
      <c r="G22" s="751">
        <v>0</v>
      </c>
      <c r="H22" s="751">
        <v>0</v>
      </c>
      <c r="I22" s="751">
        <v>4946.75</v>
      </c>
      <c r="J22" s="751">
        <v>0</v>
      </c>
      <c r="K22" s="751">
        <v>0</v>
      </c>
      <c r="L22" s="751">
        <v>252</v>
      </c>
      <c r="M22" s="751">
        <v>0</v>
      </c>
      <c r="N22" s="751">
        <v>0</v>
      </c>
      <c r="O22" s="751">
        <v>0</v>
      </c>
      <c r="P22" s="751">
        <v>7608</v>
      </c>
      <c r="Q22" s="751">
        <v>7608</v>
      </c>
      <c r="R22" s="1164"/>
      <c r="S22" s="814"/>
      <c r="U22" s="10">
        <f>U6</f>
        <v>2015</v>
      </c>
      <c r="V22" s="11" t="str">
        <f>V6</f>
        <v>2016-2015</v>
      </c>
      <c r="W22" s="11" t="str">
        <f>W6</f>
        <v>% změna</v>
      </c>
    </row>
    <row r="23" spans="1:23" ht="12.75">
      <c r="A23" s="447">
        <v>17</v>
      </c>
      <c r="B23" s="1461" t="s">
        <v>591</v>
      </c>
      <c r="C23" s="1462"/>
      <c r="D23" s="749">
        <v>252353.671</v>
      </c>
      <c r="E23" s="749">
        <v>927.072</v>
      </c>
      <c r="F23" s="749">
        <v>490</v>
      </c>
      <c r="G23" s="749">
        <v>0</v>
      </c>
      <c r="H23" s="749">
        <v>360.25</v>
      </c>
      <c r="I23" s="749">
        <v>0</v>
      </c>
      <c r="J23" s="749">
        <v>8354.833</v>
      </c>
      <c r="K23" s="749">
        <v>46.05</v>
      </c>
      <c r="L23" s="749">
        <v>34802.756</v>
      </c>
      <c r="M23" s="749">
        <v>0</v>
      </c>
      <c r="N23" s="749">
        <v>0</v>
      </c>
      <c r="O23" s="749">
        <v>0</v>
      </c>
      <c r="P23" s="749">
        <v>297334.632</v>
      </c>
      <c r="Q23" s="749">
        <v>297334.632</v>
      </c>
      <c r="R23" s="1165"/>
      <c r="S23" s="814"/>
      <c r="U23" s="758">
        <v>306117.566</v>
      </c>
      <c r="V23" s="758">
        <f>Q23-U23</f>
        <v>-8782.934000000008</v>
      </c>
      <c r="W23" s="792">
        <f>V23/U23</f>
        <v>-0.028691375391374986</v>
      </c>
    </row>
    <row r="24" spans="1:23" ht="12.75">
      <c r="A24" s="449">
        <v>18</v>
      </c>
      <c r="B24" s="1459" t="s">
        <v>692</v>
      </c>
      <c r="C24" s="1460"/>
      <c r="D24" s="750">
        <v>20470.26934</v>
      </c>
      <c r="E24" s="750">
        <v>446</v>
      </c>
      <c r="F24" s="750">
        <v>1153</v>
      </c>
      <c r="G24" s="750">
        <v>865.0889999999999</v>
      </c>
      <c r="H24" s="750">
        <v>85</v>
      </c>
      <c r="I24" s="750">
        <v>429.1</v>
      </c>
      <c r="J24" s="750">
        <v>11549.393399999999</v>
      </c>
      <c r="K24" s="750">
        <v>4386.61944</v>
      </c>
      <c r="L24" s="750">
        <v>5147.629</v>
      </c>
      <c r="M24" s="750">
        <v>776.25</v>
      </c>
      <c r="N24" s="750">
        <v>665.625</v>
      </c>
      <c r="O24" s="750">
        <v>1035.58576</v>
      </c>
      <c r="P24" s="750">
        <v>47009.56094</v>
      </c>
      <c r="Q24" s="750">
        <v>47009.56094</v>
      </c>
      <c r="R24" s="1166"/>
      <c r="S24" s="814"/>
      <c r="T24" s="774" t="s">
        <v>977</v>
      </c>
      <c r="U24" s="758">
        <v>250177.5</v>
      </c>
      <c r="V24" s="758">
        <f>D23-U24</f>
        <v>2176.171000000002</v>
      </c>
      <c r="W24" s="792">
        <f>V24/U24</f>
        <v>0.008698508059277922</v>
      </c>
    </row>
    <row r="25" spans="1:19" ht="12.75">
      <c r="A25" s="477"/>
      <c r="B25" s="1451" t="s">
        <v>898</v>
      </c>
      <c r="C25" s="456" t="s">
        <v>1006</v>
      </c>
      <c r="D25" s="753">
        <v>0</v>
      </c>
      <c r="E25" s="753">
        <v>0</v>
      </c>
      <c r="F25" s="753">
        <v>0</v>
      </c>
      <c r="G25" s="753">
        <v>0</v>
      </c>
      <c r="H25" s="753">
        <v>0</v>
      </c>
      <c r="I25" s="753">
        <v>0</v>
      </c>
      <c r="J25" s="753">
        <v>0</v>
      </c>
      <c r="K25" s="753">
        <v>0</v>
      </c>
      <c r="L25" s="753">
        <v>0</v>
      </c>
      <c r="M25" s="753">
        <v>0</v>
      </c>
      <c r="N25" s="753">
        <v>0</v>
      </c>
      <c r="O25" s="753">
        <v>0</v>
      </c>
      <c r="P25" s="753">
        <v>0</v>
      </c>
      <c r="Q25" s="753">
        <v>0</v>
      </c>
      <c r="R25" s="1168"/>
      <c r="S25" s="814"/>
    </row>
    <row r="26" spans="1:19" ht="12.75">
      <c r="A26" s="477"/>
      <c r="B26" s="1452"/>
      <c r="C26" s="456" t="s">
        <v>1007</v>
      </c>
      <c r="D26" s="753">
        <v>9</v>
      </c>
      <c r="E26" s="753">
        <v>0</v>
      </c>
      <c r="F26" s="753">
        <v>0</v>
      </c>
      <c r="G26" s="753">
        <v>0</v>
      </c>
      <c r="H26" s="753">
        <v>0</v>
      </c>
      <c r="I26" s="753">
        <v>0</v>
      </c>
      <c r="J26" s="753">
        <v>1466</v>
      </c>
      <c r="K26" s="753">
        <v>144.513</v>
      </c>
      <c r="L26" s="753">
        <v>49.79</v>
      </c>
      <c r="M26" s="753">
        <v>0</v>
      </c>
      <c r="N26" s="753">
        <v>0</v>
      </c>
      <c r="O26" s="753">
        <v>0</v>
      </c>
      <c r="P26" s="753">
        <v>1669.3029999999999</v>
      </c>
      <c r="Q26" s="753">
        <v>1669.3029999999999</v>
      </c>
      <c r="R26" s="1168"/>
      <c r="S26" s="814"/>
    </row>
    <row r="27" spans="1:19" ht="13.5" thickBot="1">
      <c r="A27" s="441">
        <v>19</v>
      </c>
      <c r="B27" s="1453"/>
      <c r="C27" s="478"/>
      <c r="D27" s="754">
        <v>94.52</v>
      </c>
      <c r="E27" s="754">
        <v>0</v>
      </c>
      <c r="F27" s="754">
        <v>0</v>
      </c>
      <c r="G27" s="754">
        <v>0</v>
      </c>
      <c r="H27" s="754">
        <v>0</v>
      </c>
      <c r="I27" s="754">
        <v>85</v>
      </c>
      <c r="J27" s="754">
        <v>1688.216</v>
      </c>
      <c r="K27" s="754">
        <v>42</v>
      </c>
      <c r="L27" s="754">
        <v>252.38</v>
      </c>
      <c r="M27" s="754">
        <v>0</v>
      </c>
      <c r="N27" s="754">
        <v>0</v>
      </c>
      <c r="O27" s="754">
        <v>0</v>
      </c>
      <c r="P27" s="754">
        <v>2162.116</v>
      </c>
      <c r="Q27" s="754">
        <v>2162.116</v>
      </c>
      <c r="R27" s="1169"/>
      <c r="S27" s="814"/>
    </row>
    <row r="28" spans="1:19" ht="12.75">
      <c r="A28" s="273"/>
      <c r="B28" s="273"/>
      <c r="C28" s="543"/>
      <c r="D28" s="273"/>
      <c r="E28" s="273"/>
      <c r="F28" s="273"/>
      <c r="G28" s="273"/>
      <c r="H28" s="273"/>
      <c r="I28" s="273"/>
      <c r="J28" s="799"/>
      <c r="K28" s="273"/>
      <c r="L28" s="273"/>
      <c r="M28" s="273"/>
      <c r="N28" s="273"/>
      <c r="O28" s="273"/>
      <c r="P28" s="273"/>
      <c r="Q28" s="273"/>
      <c r="R28" s="273"/>
      <c r="S28" s="273"/>
    </row>
    <row r="29" spans="1:19" ht="12.75">
      <c r="A29" s="273" t="s">
        <v>684</v>
      </c>
      <c r="B29" s="273"/>
      <c r="C29" s="273"/>
      <c r="D29" s="273"/>
      <c r="E29" s="273"/>
      <c r="F29" s="273"/>
      <c r="G29" s="273"/>
      <c r="H29" s="273"/>
      <c r="I29" s="273"/>
      <c r="J29" s="273"/>
      <c r="K29" s="273"/>
      <c r="L29" s="273"/>
      <c r="M29" s="273"/>
      <c r="N29" s="273"/>
      <c r="O29" s="273"/>
      <c r="P29" s="273"/>
      <c r="Q29" s="273"/>
      <c r="R29" s="273"/>
      <c r="S29" s="273"/>
    </row>
    <row r="30" spans="1:19" ht="12.75">
      <c r="A30" s="273" t="s">
        <v>481</v>
      </c>
      <c r="B30" s="544"/>
      <c r="C30" s="544"/>
      <c r="D30" s="273"/>
      <c r="E30" s="273"/>
      <c r="F30" s="273"/>
      <c r="G30" s="273"/>
      <c r="H30" s="273"/>
      <c r="I30" s="273"/>
      <c r="J30" s="273"/>
      <c r="K30" s="273"/>
      <c r="L30" s="273"/>
      <c r="M30" s="273"/>
      <c r="N30" s="273"/>
      <c r="O30" s="273"/>
      <c r="P30" s="273"/>
      <c r="Q30" s="273"/>
      <c r="R30" s="273"/>
      <c r="S30" s="273"/>
    </row>
    <row r="31" spans="1:19" ht="12.75">
      <c r="A31" s="273" t="s">
        <v>482</v>
      </c>
      <c r="B31" s="544"/>
      <c r="C31" s="544"/>
      <c r="D31" s="273"/>
      <c r="E31" s="273"/>
      <c r="F31" s="273"/>
      <c r="G31" s="273"/>
      <c r="H31" s="273"/>
      <c r="I31" s="273"/>
      <c r="J31" s="273"/>
      <c r="K31" s="273"/>
      <c r="L31" s="273"/>
      <c r="M31" s="273"/>
      <c r="N31" s="273"/>
      <c r="O31" s="273"/>
      <c r="P31" s="1170"/>
      <c r="Q31" s="273"/>
      <c r="R31" s="273"/>
      <c r="S31" s="273"/>
    </row>
    <row r="32" spans="1:19" ht="12.75">
      <c r="A32" s="273"/>
      <c r="B32" s="273"/>
      <c r="C32" s="273"/>
      <c r="D32" s="273"/>
      <c r="E32" s="273"/>
      <c r="F32" s="273"/>
      <c r="G32" s="273"/>
      <c r="H32" s="273"/>
      <c r="I32" s="273"/>
      <c r="J32" s="273"/>
      <c r="K32" s="273"/>
      <c r="L32" s="273"/>
      <c r="M32" s="273"/>
      <c r="N32" s="273"/>
      <c r="O32" s="273"/>
      <c r="P32" s="273"/>
      <c r="Q32" s="273"/>
      <c r="R32" s="273"/>
      <c r="S32" s="273"/>
    </row>
    <row r="33" spans="1:19" ht="12.75">
      <c r="A33" s="273"/>
      <c r="B33" s="273"/>
      <c r="C33" s="273"/>
      <c r="D33" s="273"/>
      <c r="E33" s="273"/>
      <c r="F33" s="273"/>
      <c r="G33" s="273"/>
      <c r="H33" s="273"/>
      <c r="I33" s="273"/>
      <c r="J33" s="273"/>
      <c r="K33" s="273"/>
      <c r="L33" s="273"/>
      <c r="M33" s="273"/>
      <c r="N33" s="273"/>
      <c r="O33" s="273"/>
      <c r="P33" s="273"/>
      <c r="Q33" s="273"/>
      <c r="R33" s="273"/>
      <c r="S33" s="273"/>
    </row>
    <row r="34" spans="1:19" ht="12.75">
      <c r="A34" s="273"/>
      <c r="B34" s="273"/>
      <c r="C34" s="273"/>
      <c r="D34" s="273"/>
      <c r="E34" s="273"/>
      <c r="F34" s="273"/>
      <c r="G34" s="273"/>
      <c r="H34" s="273"/>
      <c r="I34" s="273"/>
      <c r="J34" s="273"/>
      <c r="K34" s="273"/>
      <c r="L34" s="273"/>
      <c r="M34" s="273"/>
      <c r="N34" s="273"/>
      <c r="O34" s="273"/>
      <c r="P34" s="273"/>
      <c r="Q34" s="273"/>
      <c r="R34" s="273"/>
      <c r="S34" s="273"/>
    </row>
    <row r="35" spans="1:19" ht="12.75">
      <c r="A35" s="273"/>
      <c r="B35" s="273"/>
      <c r="C35" s="273"/>
      <c r="D35" s="273"/>
      <c r="E35" s="273"/>
      <c r="F35" s="273"/>
      <c r="G35" s="273"/>
      <c r="H35" s="273"/>
      <c r="I35" s="273"/>
      <c r="J35" s="273"/>
      <c r="K35" s="273"/>
      <c r="L35" s="273"/>
      <c r="M35" s="273"/>
      <c r="N35" s="273"/>
      <c r="O35" s="273"/>
      <c r="P35" s="273"/>
      <c r="Q35" s="273"/>
      <c r="R35" s="273"/>
      <c r="S35" s="273"/>
    </row>
    <row r="36" spans="1:19" ht="12.75">
      <c r="A36" s="273"/>
      <c r="B36" s="273"/>
      <c r="C36" s="273"/>
      <c r="D36" s="273"/>
      <c r="E36" s="273"/>
      <c r="F36" s="273"/>
      <c r="G36" s="273"/>
      <c r="H36" s="273"/>
      <c r="I36" s="273"/>
      <c r="J36" s="273"/>
      <c r="K36" s="273"/>
      <c r="L36" s="273"/>
      <c r="M36" s="273"/>
      <c r="N36" s="273"/>
      <c r="O36" s="273"/>
      <c r="P36" s="273"/>
      <c r="Q36" s="273"/>
      <c r="R36" s="273"/>
      <c r="S36" s="273"/>
    </row>
    <row r="37" spans="1:19" ht="12.75">
      <c r="A37" s="273"/>
      <c r="B37" s="273"/>
      <c r="C37" s="273"/>
      <c r="D37" s="273"/>
      <c r="E37" s="273"/>
      <c r="F37" s="273"/>
      <c r="G37" s="273"/>
      <c r="H37" s="273"/>
      <c r="I37" s="273"/>
      <c r="J37" s="273"/>
      <c r="K37" s="273"/>
      <c r="L37" s="273"/>
      <c r="M37" s="273"/>
      <c r="N37" s="273"/>
      <c r="O37" s="273"/>
      <c r="P37" s="273"/>
      <c r="Q37" s="273"/>
      <c r="R37" s="273"/>
      <c r="S37" s="273"/>
    </row>
    <row r="42" ht="12.75"/>
    <row r="44" ht="12.75"/>
  </sheetData>
  <sheetProtection insertColumns="0" insertRows="0" deleteColumns="0" deleteRows="0"/>
  <mergeCells count="23">
    <mergeCell ref="R4:R5"/>
    <mergeCell ref="B10:C10"/>
    <mergeCell ref="B8:C8"/>
    <mergeCell ref="Q3:R3"/>
    <mergeCell ref="J4:J5"/>
    <mergeCell ref="D4:I4"/>
    <mergeCell ref="D6:I6"/>
    <mergeCell ref="B15:C15"/>
    <mergeCell ref="B11:C11"/>
    <mergeCell ref="B12:C12"/>
    <mergeCell ref="B9:C9"/>
    <mergeCell ref="A3:A6"/>
    <mergeCell ref="B3:C6"/>
    <mergeCell ref="B19:C19"/>
    <mergeCell ref="P4:P5"/>
    <mergeCell ref="D3:P3"/>
    <mergeCell ref="K4:O4"/>
    <mergeCell ref="B25:B27"/>
    <mergeCell ref="Q4:Q5"/>
    <mergeCell ref="K6:O6"/>
    <mergeCell ref="B24:C24"/>
    <mergeCell ref="B23:C23"/>
    <mergeCell ref="B13:C13"/>
  </mergeCells>
  <conditionalFormatting sqref="J28">
    <cfRule type="cellIs" priority="1" dxfId="4" operator="lessThan" stopIfTrue="1">
      <formula>0</formula>
    </cfRule>
    <cfRule type="cellIs" priority="2" dxfId="4" operator="greaterThan" stopIfTrue="1">
      <formula>0</formula>
    </cfRule>
  </conditionalFormatting>
  <printOptions horizontalCentered="1"/>
  <pageMargins left="0" right="0" top="0.5905511811023623" bottom="0.3937007874015748" header="0.2362204724409449" footer="0.5118110236220472"/>
  <pageSetup fitToWidth="0" fitToHeight="1"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sheetPr>
    <tabColor theme="0" tint="-0.1499900072813034"/>
    <pageSetUpPr fitToPage="1"/>
  </sheetPr>
  <dimension ref="A1:N72"/>
  <sheetViews>
    <sheetView zoomScalePageLayoutView="0" workbookViewId="0" topLeftCell="A1">
      <selection activeCell="A1" sqref="A1"/>
    </sheetView>
  </sheetViews>
  <sheetFormatPr defaultColWidth="9.140625" defaultRowHeight="15"/>
  <cols>
    <col min="1" max="1" width="3.421875" style="10" customWidth="1"/>
    <col min="2" max="2" width="38.7109375" style="10" customWidth="1"/>
    <col min="3" max="4" width="10.7109375" style="10" customWidth="1"/>
    <col min="5" max="5" width="11.421875" style="10" customWidth="1"/>
    <col min="6" max="6" width="12.140625" style="10" customWidth="1"/>
    <col min="7" max="9" width="10.7109375" style="10" customWidth="1"/>
    <col min="10" max="10" width="11.00390625" style="10" customWidth="1"/>
    <col min="11" max="14" width="10.7109375" style="10" customWidth="1"/>
    <col min="15" max="16384" width="9.140625" style="10" customWidth="1"/>
  </cols>
  <sheetData>
    <row r="1" spans="1:12" ht="18" customHeight="1">
      <c r="A1" s="899" t="s">
        <v>989</v>
      </c>
      <c r="B1" s="9"/>
      <c r="C1" s="9"/>
      <c r="D1" s="9"/>
      <c r="E1" s="9"/>
      <c r="F1" s="9"/>
      <c r="G1" s="9"/>
      <c r="H1" s="9"/>
      <c r="I1" s="9"/>
      <c r="J1" s="9"/>
      <c r="K1" s="9"/>
      <c r="L1" s="9"/>
    </row>
    <row r="2" spans="1:12" ht="4.5" customHeight="1">
      <c r="A2" s="14"/>
      <c r="B2" s="9"/>
      <c r="C2" s="9"/>
      <c r="D2" s="9"/>
      <c r="E2" s="9"/>
      <c r="F2" s="9"/>
      <c r="G2" s="9"/>
      <c r="H2" s="9"/>
      <c r="I2" s="9"/>
      <c r="J2" s="9"/>
      <c r="K2" s="9"/>
      <c r="L2" s="9"/>
    </row>
    <row r="3" spans="1:14" ht="18" customHeight="1">
      <c r="A3" s="900" t="s">
        <v>806</v>
      </c>
      <c r="B3" s="9"/>
      <c r="C3" s="9"/>
      <c r="D3" s="9"/>
      <c r="E3" s="9"/>
      <c r="F3" s="9"/>
      <c r="G3" s="9"/>
      <c r="H3" s="9"/>
      <c r="I3" s="9"/>
      <c r="J3" s="9"/>
      <c r="K3" s="9"/>
      <c r="L3" s="9"/>
      <c r="N3" s="15" t="s">
        <v>592</v>
      </c>
    </row>
    <row r="4" spans="1:13" ht="4.5" customHeight="1" thickBot="1">
      <c r="A4" s="9"/>
      <c r="B4" s="9"/>
      <c r="C4" s="9"/>
      <c r="D4" s="9"/>
      <c r="E4" s="9"/>
      <c r="F4" s="9"/>
      <c r="G4" s="9"/>
      <c r="H4" s="9"/>
      <c r="I4" s="9"/>
      <c r="J4" s="9"/>
      <c r="K4" s="15"/>
      <c r="L4" s="9"/>
      <c r="M4" s="15"/>
    </row>
    <row r="5" spans="1:14" ht="16.5" customHeight="1">
      <c r="A5" s="1487" t="s">
        <v>492</v>
      </c>
      <c r="B5" s="1490" t="s">
        <v>661</v>
      </c>
      <c r="C5" s="1493" t="s">
        <v>485</v>
      </c>
      <c r="D5" s="1494"/>
      <c r="E5" s="1495" t="s">
        <v>593</v>
      </c>
      <c r="F5" s="1446"/>
      <c r="G5" s="1446"/>
      <c r="H5" s="1446"/>
      <c r="I5" s="1446"/>
      <c r="J5" s="1446"/>
      <c r="K5" s="1446"/>
      <c r="L5" s="1496"/>
      <c r="M5" s="1493" t="s">
        <v>656</v>
      </c>
      <c r="N5" s="1494"/>
    </row>
    <row r="6" spans="1:14" ht="17.25" customHeight="1">
      <c r="A6" s="1488"/>
      <c r="B6" s="1491"/>
      <c r="C6" s="1483" t="s">
        <v>594</v>
      </c>
      <c r="D6" s="1485" t="s">
        <v>595</v>
      </c>
      <c r="E6" s="1497" t="s">
        <v>594</v>
      </c>
      <c r="F6" s="1449"/>
      <c r="G6" s="1449"/>
      <c r="H6" s="1449"/>
      <c r="I6" s="1450"/>
      <c r="J6" s="1499" t="s">
        <v>595</v>
      </c>
      <c r="K6" s="1499"/>
      <c r="L6" s="1500"/>
      <c r="M6" s="1483" t="s">
        <v>594</v>
      </c>
      <c r="N6" s="1485" t="s">
        <v>595</v>
      </c>
    </row>
    <row r="7" spans="1:14" ht="33" customHeight="1">
      <c r="A7" s="1488"/>
      <c r="B7" s="1492"/>
      <c r="C7" s="1484"/>
      <c r="D7" s="1486"/>
      <c r="E7" s="173" t="s">
        <v>596</v>
      </c>
      <c r="F7" s="174" t="s">
        <v>822</v>
      </c>
      <c r="G7" s="175" t="s">
        <v>823</v>
      </c>
      <c r="H7" s="174" t="s">
        <v>599</v>
      </c>
      <c r="I7" s="174" t="s">
        <v>532</v>
      </c>
      <c r="J7" s="174" t="s">
        <v>597</v>
      </c>
      <c r="K7" s="174" t="s">
        <v>495</v>
      </c>
      <c r="L7" s="176" t="s">
        <v>532</v>
      </c>
      <c r="M7" s="1484"/>
      <c r="N7" s="1486"/>
    </row>
    <row r="8" spans="1:14" s="11" customFormat="1" ht="13.5" customHeight="1" thickBot="1">
      <c r="A8" s="1489"/>
      <c r="B8" s="168" t="s">
        <v>572</v>
      </c>
      <c r="C8" s="169" t="s">
        <v>573</v>
      </c>
      <c r="D8" s="168" t="s">
        <v>574</v>
      </c>
      <c r="E8" s="169" t="s">
        <v>575</v>
      </c>
      <c r="F8" s="170" t="s">
        <v>576</v>
      </c>
      <c r="G8" s="171" t="s">
        <v>577</v>
      </c>
      <c r="H8" s="171" t="s">
        <v>578</v>
      </c>
      <c r="I8" s="170" t="s">
        <v>579</v>
      </c>
      <c r="J8" s="170" t="s">
        <v>580</v>
      </c>
      <c r="K8" s="170" t="s">
        <v>581</v>
      </c>
      <c r="L8" s="172" t="s">
        <v>620</v>
      </c>
      <c r="M8" s="169" t="s">
        <v>657</v>
      </c>
      <c r="N8" s="168" t="s">
        <v>658</v>
      </c>
    </row>
    <row r="9" spans="1:14" s="11" customFormat="1" ht="13.5" customHeight="1">
      <c r="A9" s="167">
        <v>1</v>
      </c>
      <c r="B9" s="761" t="s">
        <v>931</v>
      </c>
      <c r="C9" s="97">
        <v>0</v>
      </c>
      <c r="D9" s="98">
        <v>2566.9739</v>
      </c>
      <c r="E9" s="97">
        <v>0</v>
      </c>
      <c r="F9" s="762">
        <v>0</v>
      </c>
      <c r="G9" s="763">
        <v>0</v>
      </c>
      <c r="H9" s="763">
        <v>0</v>
      </c>
      <c r="I9" s="762">
        <f>+E9+F9+G9+H9</f>
        <v>0</v>
      </c>
      <c r="J9" s="762">
        <v>1490.89077</v>
      </c>
      <c r="K9" s="762">
        <v>87.48877</v>
      </c>
      <c r="L9" s="764">
        <f>J9+K9</f>
        <v>1578.37954</v>
      </c>
      <c r="M9" s="97">
        <f>I9-C9</f>
        <v>0</v>
      </c>
      <c r="N9" s="98">
        <f>L9-D9</f>
        <v>-988.59436</v>
      </c>
    </row>
    <row r="10" spans="1:14" ht="13.5" customHeight="1">
      <c r="A10" s="167">
        <f>A9+1</f>
        <v>2</v>
      </c>
      <c r="B10" s="761" t="s">
        <v>932</v>
      </c>
      <c r="C10" s="97">
        <v>6522.7761900000005</v>
      </c>
      <c r="D10" s="98">
        <v>903.06085</v>
      </c>
      <c r="E10" s="97">
        <v>3621.5879200000004</v>
      </c>
      <c r="F10" s="762">
        <v>81.80573000000001</v>
      </c>
      <c r="G10" s="763">
        <v>42.10446999999999</v>
      </c>
      <c r="H10" s="763">
        <v>1541.18</v>
      </c>
      <c r="I10" s="762">
        <f>+E10+F10+G10+H10</f>
        <v>5286.6781200000005</v>
      </c>
      <c r="J10" s="762">
        <v>924.9033700000001</v>
      </c>
      <c r="K10" s="762">
        <v>130.23054000000013</v>
      </c>
      <c r="L10" s="764">
        <f>J10+K10</f>
        <v>1055.1339100000002</v>
      </c>
      <c r="M10" s="97">
        <f>I10-C10</f>
        <v>-1236.09807</v>
      </c>
      <c r="N10" s="98">
        <f>L10-D10</f>
        <v>152.07306000000028</v>
      </c>
    </row>
    <row r="11" spans="1:14" ht="13.5" customHeight="1">
      <c r="A11" s="167">
        <f aca="true" t="shared" si="0" ref="A11:A24">A10+1</f>
        <v>3</v>
      </c>
      <c r="B11" s="761" t="s">
        <v>933</v>
      </c>
      <c r="C11" s="97">
        <v>6305.4124600000005</v>
      </c>
      <c r="D11" s="98">
        <v>2296.9982800000002</v>
      </c>
      <c r="E11" s="97">
        <v>3722.33546</v>
      </c>
      <c r="F11" s="762">
        <v>204.20202</v>
      </c>
      <c r="G11" s="763">
        <v>93.32497000000103</v>
      </c>
      <c r="H11" s="763">
        <v>1636.786</v>
      </c>
      <c r="I11" s="762">
        <f aca="true" t="shared" si="1" ref="I11:I24">+E11+F11+G11+H11</f>
        <v>5656.648450000001</v>
      </c>
      <c r="J11" s="762">
        <v>3158.6628400000004</v>
      </c>
      <c r="K11" s="762">
        <v>6.187409999999545</v>
      </c>
      <c r="L11" s="764">
        <f aca="true" t="shared" si="2" ref="L11:L22">J11+K11</f>
        <v>3164.85025</v>
      </c>
      <c r="M11" s="97">
        <f aca="true" t="shared" si="3" ref="M11:M22">I11-C11</f>
        <v>-648.7640099999999</v>
      </c>
      <c r="N11" s="98">
        <f aca="true" t="shared" si="4" ref="N11:N22">L11-D11</f>
        <v>867.8519699999997</v>
      </c>
    </row>
    <row r="12" spans="1:14" ht="13.5" customHeight="1">
      <c r="A12" s="167">
        <f t="shared" si="0"/>
        <v>4</v>
      </c>
      <c r="B12" s="761" t="s">
        <v>934</v>
      </c>
      <c r="C12" s="97">
        <v>9034.084259999998</v>
      </c>
      <c r="D12" s="98">
        <v>2535.48817</v>
      </c>
      <c r="E12" s="97">
        <v>4921.05725</v>
      </c>
      <c r="F12" s="762">
        <v>605.8869100000001</v>
      </c>
      <c r="G12" s="763">
        <v>632.6414300000008</v>
      </c>
      <c r="H12" s="763">
        <v>2024.139</v>
      </c>
      <c r="I12" s="762">
        <f t="shared" si="1"/>
        <v>8183.724590000001</v>
      </c>
      <c r="J12" s="762">
        <v>2878.08494</v>
      </c>
      <c r="K12" s="762">
        <v>3.3097500000003492</v>
      </c>
      <c r="L12" s="764">
        <f t="shared" si="2"/>
        <v>2881.3946900000005</v>
      </c>
      <c r="M12" s="97">
        <f t="shared" si="3"/>
        <v>-850.3596699999971</v>
      </c>
      <c r="N12" s="98">
        <f t="shared" si="4"/>
        <v>345.90652000000046</v>
      </c>
    </row>
    <row r="13" spans="1:14" ht="13.5" customHeight="1">
      <c r="A13" s="167">
        <f t="shared" si="0"/>
        <v>5</v>
      </c>
      <c r="B13" s="761" t="s">
        <v>935</v>
      </c>
      <c r="C13" s="97">
        <v>12325.966789999999</v>
      </c>
      <c r="D13" s="98">
        <v>10437.084219999999</v>
      </c>
      <c r="E13" s="97">
        <v>5735.84301</v>
      </c>
      <c r="F13" s="762">
        <v>1023.58836</v>
      </c>
      <c r="G13" s="763">
        <v>1240.4534800000001</v>
      </c>
      <c r="H13" s="763">
        <v>2511.139</v>
      </c>
      <c r="I13" s="762">
        <f t="shared" si="1"/>
        <v>10511.02385</v>
      </c>
      <c r="J13" s="762">
        <v>4884.5747200000005</v>
      </c>
      <c r="K13" s="762">
        <v>732.7376700000004</v>
      </c>
      <c r="L13" s="764">
        <f t="shared" si="2"/>
        <v>5617.312390000001</v>
      </c>
      <c r="M13" s="97">
        <f t="shared" si="3"/>
        <v>-1814.942939999999</v>
      </c>
      <c r="N13" s="98">
        <f t="shared" si="4"/>
        <v>-4819.771829999998</v>
      </c>
    </row>
    <row r="14" spans="1:14" ht="13.5" customHeight="1">
      <c r="A14" s="167">
        <f t="shared" si="0"/>
        <v>6</v>
      </c>
      <c r="B14" s="761" t="s">
        <v>936</v>
      </c>
      <c r="C14" s="97">
        <v>4809.7481800000005</v>
      </c>
      <c r="D14" s="98">
        <v>341.50078</v>
      </c>
      <c r="E14" s="97">
        <v>2426.6380900000004</v>
      </c>
      <c r="F14" s="762">
        <v>220.48932000000002</v>
      </c>
      <c r="G14" s="763">
        <v>478.5102799999993</v>
      </c>
      <c r="H14" s="763">
        <v>1054.992</v>
      </c>
      <c r="I14" s="762">
        <f t="shared" si="1"/>
        <v>4180.62969</v>
      </c>
      <c r="J14" s="762">
        <v>476.36753000000004</v>
      </c>
      <c r="K14" s="762">
        <v>0.033569999999997435</v>
      </c>
      <c r="L14" s="764">
        <f t="shared" si="2"/>
        <v>476.40110000000004</v>
      </c>
      <c r="M14" s="97">
        <f t="shared" si="3"/>
        <v>-629.1184900000007</v>
      </c>
      <c r="N14" s="98">
        <f t="shared" si="4"/>
        <v>134.90032000000002</v>
      </c>
    </row>
    <row r="15" spans="1:14" ht="13.5" customHeight="1">
      <c r="A15" s="167">
        <f t="shared" si="0"/>
        <v>7</v>
      </c>
      <c r="B15" s="761" t="s">
        <v>937</v>
      </c>
      <c r="C15" s="97">
        <v>47.63665</v>
      </c>
      <c r="D15" s="98">
        <v>1.01798</v>
      </c>
      <c r="E15" s="97">
        <v>51.55803</v>
      </c>
      <c r="F15" s="762">
        <v>0</v>
      </c>
      <c r="G15" s="763">
        <v>0.029999999999992255</v>
      </c>
      <c r="H15" s="763">
        <v>13.882</v>
      </c>
      <c r="I15" s="762">
        <f t="shared" si="1"/>
        <v>65.47003</v>
      </c>
      <c r="J15" s="762">
        <v>1.13395</v>
      </c>
      <c r="K15" s="762">
        <v>0.003270000000000106</v>
      </c>
      <c r="L15" s="764">
        <f t="shared" si="2"/>
        <v>1.1372200000000001</v>
      </c>
      <c r="M15" s="97">
        <f t="shared" si="3"/>
        <v>17.83337999999999</v>
      </c>
      <c r="N15" s="98">
        <f t="shared" si="4"/>
        <v>0.11924000000000001</v>
      </c>
    </row>
    <row r="16" spans="1:14" ht="13.5" customHeight="1">
      <c r="A16" s="167">
        <f t="shared" si="0"/>
        <v>8</v>
      </c>
      <c r="B16" s="761" t="s">
        <v>938</v>
      </c>
      <c r="C16" s="97">
        <v>57.232130000000005</v>
      </c>
      <c r="D16" s="98">
        <v>25.502640000000003</v>
      </c>
      <c r="E16" s="97">
        <v>61.758950000000006</v>
      </c>
      <c r="F16" s="762">
        <v>0</v>
      </c>
      <c r="G16" s="763">
        <v>0</v>
      </c>
      <c r="H16" s="763">
        <v>16.072</v>
      </c>
      <c r="I16" s="762">
        <f t="shared" si="1"/>
        <v>77.83095</v>
      </c>
      <c r="J16" s="762">
        <v>33.78704</v>
      </c>
      <c r="K16" s="762">
        <v>0.01756000000000313</v>
      </c>
      <c r="L16" s="764">
        <f t="shared" si="2"/>
        <v>33.8046</v>
      </c>
      <c r="M16" s="97">
        <f t="shared" si="3"/>
        <v>20.598819999999996</v>
      </c>
      <c r="N16" s="98">
        <f t="shared" si="4"/>
        <v>8.301959999999998</v>
      </c>
    </row>
    <row r="17" spans="1:14" ht="13.5" customHeight="1">
      <c r="A17" s="167">
        <f t="shared" si="0"/>
        <v>9</v>
      </c>
      <c r="B17" s="761" t="s">
        <v>939</v>
      </c>
      <c r="C17" s="97">
        <v>4846.820360000001</v>
      </c>
      <c r="D17" s="98">
        <v>832.9250799999999</v>
      </c>
      <c r="E17" s="97">
        <v>1474.00645</v>
      </c>
      <c r="F17" s="762">
        <v>504.7984</v>
      </c>
      <c r="G17" s="763">
        <v>315.80497</v>
      </c>
      <c r="H17" s="763">
        <v>667.63</v>
      </c>
      <c r="I17" s="762">
        <f t="shared" si="1"/>
        <v>2962.2398200000002</v>
      </c>
      <c r="J17" s="762">
        <v>869.5772700000001</v>
      </c>
      <c r="K17" s="762">
        <v>1.5346400000000813</v>
      </c>
      <c r="L17" s="764">
        <f t="shared" si="2"/>
        <v>871.1119100000002</v>
      </c>
      <c r="M17" s="97">
        <f t="shared" si="3"/>
        <v>-1884.5805400000004</v>
      </c>
      <c r="N17" s="98">
        <f t="shared" si="4"/>
        <v>38.18683000000033</v>
      </c>
    </row>
    <row r="18" spans="1:14" ht="13.5" customHeight="1">
      <c r="A18" s="167">
        <f t="shared" si="0"/>
        <v>10</v>
      </c>
      <c r="B18" s="761" t="s">
        <v>940</v>
      </c>
      <c r="C18" s="97">
        <v>7197.09193</v>
      </c>
      <c r="D18" s="98">
        <v>3611.82104</v>
      </c>
      <c r="E18" s="97">
        <v>3021.92581</v>
      </c>
      <c r="F18" s="762">
        <v>261.27639000000005</v>
      </c>
      <c r="G18" s="763">
        <v>767.4867499999991</v>
      </c>
      <c r="H18" s="763">
        <v>1276.221</v>
      </c>
      <c r="I18" s="762">
        <f t="shared" si="1"/>
        <v>5326.909949999999</v>
      </c>
      <c r="J18" s="762">
        <v>3661.1370300000003</v>
      </c>
      <c r="K18" s="762">
        <v>0.40231999999923573</v>
      </c>
      <c r="L18" s="764">
        <f t="shared" si="2"/>
        <v>3661.5393499999996</v>
      </c>
      <c r="M18" s="97">
        <f t="shared" si="3"/>
        <v>-1870.1819800000003</v>
      </c>
      <c r="N18" s="98">
        <f t="shared" si="4"/>
        <v>49.71830999999975</v>
      </c>
    </row>
    <row r="19" spans="1:14" ht="13.5" customHeight="1">
      <c r="A19" s="167">
        <f t="shared" si="0"/>
        <v>11</v>
      </c>
      <c r="B19" s="761" t="s">
        <v>973</v>
      </c>
      <c r="C19" s="97">
        <v>5097.834680000001</v>
      </c>
      <c r="D19" s="98">
        <v>790.78138</v>
      </c>
      <c r="E19" s="97">
        <v>2670.3178000000003</v>
      </c>
      <c r="F19" s="762">
        <v>235.76615</v>
      </c>
      <c r="G19" s="763">
        <v>370.6926599999995</v>
      </c>
      <c r="H19" s="763">
        <v>1152.269</v>
      </c>
      <c r="I19" s="762">
        <f t="shared" si="1"/>
        <v>4429.04561</v>
      </c>
      <c r="J19" s="762">
        <v>706.89993</v>
      </c>
      <c r="K19" s="762">
        <v>4.98729000000003</v>
      </c>
      <c r="L19" s="764">
        <f t="shared" si="2"/>
        <v>711.8872200000001</v>
      </c>
      <c r="M19" s="97">
        <f t="shared" si="3"/>
        <v>-668.7890700000007</v>
      </c>
      <c r="N19" s="98">
        <f t="shared" si="4"/>
        <v>-78.89415999999994</v>
      </c>
    </row>
    <row r="20" spans="1:14" ht="13.5" customHeight="1">
      <c r="A20" s="167">
        <f t="shared" si="0"/>
        <v>12</v>
      </c>
      <c r="B20" s="761" t="s">
        <v>941</v>
      </c>
      <c r="C20" s="99">
        <v>44.618219999999994</v>
      </c>
      <c r="D20" s="100">
        <v>19.616</v>
      </c>
      <c r="E20" s="99">
        <v>48.24694</v>
      </c>
      <c r="F20" s="765">
        <v>0</v>
      </c>
      <c r="G20" s="766">
        <v>0</v>
      </c>
      <c r="H20" s="766">
        <v>13.204</v>
      </c>
      <c r="I20" s="762">
        <f t="shared" si="1"/>
        <v>61.45094</v>
      </c>
      <c r="J20" s="765">
        <v>79.92882</v>
      </c>
      <c r="K20" s="765">
        <v>0.03378000000000725</v>
      </c>
      <c r="L20" s="764">
        <f t="shared" si="2"/>
        <v>79.96260000000001</v>
      </c>
      <c r="M20" s="97">
        <f t="shared" si="3"/>
        <v>16.83272000000001</v>
      </c>
      <c r="N20" s="98">
        <f t="shared" si="4"/>
        <v>60.34660000000001</v>
      </c>
    </row>
    <row r="21" spans="1:14" ht="13.5" customHeight="1">
      <c r="A21" s="167">
        <f t="shared" si="0"/>
        <v>13</v>
      </c>
      <c r="B21" s="761" t="s">
        <v>942</v>
      </c>
      <c r="C21" s="99">
        <v>2040.2930700000002</v>
      </c>
      <c r="D21" s="100">
        <v>1060.4665</v>
      </c>
      <c r="E21" s="99">
        <v>602.49587</v>
      </c>
      <c r="F21" s="765">
        <v>70.26053</v>
      </c>
      <c r="G21" s="766">
        <v>19.864069999999913</v>
      </c>
      <c r="H21" s="766">
        <v>280.939</v>
      </c>
      <c r="I21" s="762">
        <f t="shared" si="1"/>
        <v>973.5594699999999</v>
      </c>
      <c r="J21" s="765">
        <v>883.4655200000001</v>
      </c>
      <c r="K21" s="765">
        <v>4.144250000000056</v>
      </c>
      <c r="L21" s="764">
        <f t="shared" si="2"/>
        <v>887.6097700000001</v>
      </c>
      <c r="M21" s="97">
        <f t="shared" si="3"/>
        <v>-1066.7336000000003</v>
      </c>
      <c r="N21" s="98">
        <f t="shared" si="4"/>
        <v>-172.85672999999986</v>
      </c>
    </row>
    <row r="22" spans="1:14" ht="13.5" customHeight="1">
      <c r="A22" s="167">
        <f t="shared" si="0"/>
        <v>14</v>
      </c>
      <c r="B22" s="761" t="s">
        <v>943</v>
      </c>
      <c r="C22" s="99">
        <v>2566.1119499999995</v>
      </c>
      <c r="D22" s="100">
        <v>1268.7869100000003</v>
      </c>
      <c r="E22" s="99">
        <v>248.91365</v>
      </c>
      <c r="F22" s="765">
        <v>344.36791000000005</v>
      </c>
      <c r="G22" s="766">
        <v>618.03948</v>
      </c>
      <c r="H22" s="766">
        <v>135.482</v>
      </c>
      <c r="I22" s="762">
        <f t="shared" si="1"/>
        <v>1346.80304</v>
      </c>
      <c r="J22" s="765">
        <v>981.8998300000001</v>
      </c>
      <c r="K22" s="765">
        <v>3.051140000000032</v>
      </c>
      <c r="L22" s="764">
        <f t="shared" si="2"/>
        <v>984.9509700000001</v>
      </c>
      <c r="M22" s="97">
        <f t="shared" si="3"/>
        <v>-1219.3089099999995</v>
      </c>
      <c r="N22" s="98">
        <f t="shared" si="4"/>
        <v>-283.83594000000016</v>
      </c>
    </row>
    <row r="23" spans="1:14" ht="13.5" customHeight="1">
      <c r="A23" s="167">
        <f t="shared" si="0"/>
        <v>15</v>
      </c>
      <c r="B23" s="761" t="s">
        <v>944</v>
      </c>
      <c r="C23" s="99">
        <v>6418.26161</v>
      </c>
      <c r="D23" s="100">
        <v>2372.19872</v>
      </c>
      <c r="E23" s="99">
        <v>3713.51605</v>
      </c>
      <c r="F23" s="765">
        <v>186.75661000000002</v>
      </c>
      <c r="G23" s="766">
        <v>158.1279099999997</v>
      </c>
      <c r="H23" s="766">
        <v>1599.033</v>
      </c>
      <c r="I23" s="762">
        <f t="shared" si="1"/>
        <v>5657.433569999999</v>
      </c>
      <c r="J23" s="765">
        <v>2065.02117</v>
      </c>
      <c r="K23" s="765">
        <v>6.85443000000032</v>
      </c>
      <c r="L23" s="764">
        <f>J23+K23</f>
        <v>2071.8756000000003</v>
      </c>
      <c r="M23" s="97">
        <f>I23-C23</f>
        <v>-760.8280400000003</v>
      </c>
      <c r="N23" s="98">
        <f>L23-D23</f>
        <v>-300.32311999999956</v>
      </c>
    </row>
    <row r="24" spans="1:14" ht="13.5" customHeight="1" thickBot="1">
      <c r="A24" s="760">
        <f t="shared" si="0"/>
        <v>16</v>
      </c>
      <c r="B24" s="761" t="s">
        <v>945</v>
      </c>
      <c r="C24" s="99">
        <v>2179.722</v>
      </c>
      <c r="D24" s="100">
        <v>445.82</v>
      </c>
      <c r="E24" s="99">
        <v>559.714</v>
      </c>
      <c r="F24" s="765">
        <v>19.358</v>
      </c>
      <c r="G24" s="766">
        <v>1667.584</v>
      </c>
      <c r="H24" s="766">
        <v>323.1</v>
      </c>
      <c r="I24" s="762">
        <f t="shared" si="1"/>
        <v>2569.756</v>
      </c>
      <c r="J24" s="765">
        <v>514.177</v>
      </c>
      <c r="K24" s="765">
        <v>1.207</v>
      </c>
      <c r="L24" s="764">
        <f>J24+K24</f>
        <v>515.384</v>
      </c>
      <c r="M24" s="97">
        <f>I24-C24</f>
        <v>390.03399999999965</v>
      </c>
      <c r="N24" s="98">
        <f>L24-D24</f>
        <v>69.56400000000002</v>
      </c>
    </row>
    <row r="25" spans="1:14" ht="12.75" customHeight="1" thickBot="1">
      <c r="A25" s="767">
        <f>A24+1</f>
        <v>17</v>
      </c>
      <c r="B25" s="768" t="s">
        <v>518</v>
      </c>
      <c r="C25" s="101">
        <f aca="true" t="shared" si="5" ref="C25:N25">SUM(C9:C24)</f>
        <v>69493.61047999999</v>
      </c>
      <c r="D25" s="102">
        <f t="shared" si="5"/>
        <v>29510.042449999997</v>
      </c>
      <c r="E25" s="101">
        <f t="shared" si="5"/>
        <v>32879.91528</v>
      </c>
      <c r="F25" s="769">
        <f t="shared" si="5"/>
        <v>3758.5563300000003</v>
      </c>
      <c r="G25" s="769">
        <f t="shared" si="5"/>
        <v>6404.664469999999</v>
      </c>
      <c r="H25" s="769">
        <f t="shared" si="5"/>
        <v>14246.068</v>
      </c>
      <c r="I25" s="769">
        <f t="shared" si="5"/>
        <v>57289.20408000001</v>
      </c>
      <c r="J25" s="769">
        <f t="shared" si="5"/>
        <v>23610.511730000002</v>
      </c>
      <c r="K25" s="769">
        <f t="shared" si="5"/>
        <v>982.2233900000003</v>
      </c>
      <c r="L25" s="769">
        <f t="shared" si="5"/>
        <v>24592.735119999998</v>
      </c>
      <c r="M25" s="101">
        <f t="shared" si="5"/>
        <v>-12204.406399999996</v>
      </c>
      <c r="N25" s="103">
        <f t="shared" si="5"/>
        <v>-4917.307329999996</v>
      </c>
    </row>
    <row r="26" spans="1:12" ht="3" customHeight="1">
      <c r="A26" s="9"/>
      <c r="B26" s="9"/>
      <c r="C26" s="9"/>
      <c r="D26" s="757"/>
      <c r="E26" s="9"/>
      <c r="F26" s="9"/>
      <c r="G26" s="9"/>
      <c r="H26" s="9"/>
      <c r="I26" s="9"/>
      <c r="J26" s="9"/>
      <c r="K26" s="9"/>
      <c r="L26" s="9"/>
    </row>
    <row r="27" spans="1:12" ht="13.5" customHeight="1">
      <c r="A27" s="9" t="s">
        <v>648</v>
      </c>
      <c r="B27" s="9"/>
      <c r="C27" s="9"/>
      <c r="D27" s="9"/>
      <c r="E27" s="9"/>
      <c r="F27" s="9"/>
      <c r="G27" s="9"/>
      <c r="H27" s="9"/>
      <c r="I27" s="9"/>
      <c r="J27" s="9"/>
      <c r="K27" s="9"/>
      <c r="L27" s="9"/>
    </row>
    <row r="28" spans="1:12" ht="13.5" customHeight="1">
      <c r="A28" s="9" t="s">
        <v>946</v>
      </c>
      <c r="B28" s="9"/>
      <c r="C28" s="9"/>
      <c r="D28" s="9"/>
      <c r="E28" s="9"/>
      <c r="F28" s="9"/>
      <c r="G28" s="9"/>
      <c r="H28" s="9"/>
      <c r="I28" s="9"/>
      <c r="J28" s="9"/>
      <c r="K28" s="9"/>
      <c r="L28" s="9"/>
    </row>
    <row r="29" spans="1:12" ht="13.5" customHeight="1">
      <c r="A29" s="9" t="s">
        <v>947</v>
      </c>
      <c r="B29" s="9"/>
      <c r="C29" s="9"/>
      <c r="D29" s="9"/>
      <c r="E29" s="9"/>
      <c r="F29" s="9"/>
      <c r="G29" s="9"/>
      <c r="H29" s="9"/>
      <c r="I29" s="9"/>
      <c r="J29" s="9"/>
      <c r="K29" s="9"/>
      <c r="L29" s="9"/>
    </row>
    <row r="30" spans="1:12" ht="13.5" customHeight="1">
      <c r="A30" s="9" t="s">
        <v>948</v>
      </c>
      <c r="B30" s="137"/>
      <c r="C30" s="137"/>
      <c r="D30" s="137"/>
      <c r="E30" s="137"/>
      <c r="F30" s="137"/>
      <c r="G30" s="137"/>
      <c r="H30" s="137"/>
      <c r="I30" s="137"/>
      <c r="J30" s="137"/>
      <c r="K30" s="137"/>
      <c r="L30" s="137"/>
    </row>
    <row r="31" spans="1:14" ht="6" customHeight="1">
      <c r="A31" s="16"/>
      <c r="B31" s="12"/>
      <c r="C31" s="12"/>
      <c r="D31" s="12"/>
      <c r="E31" s="12"/>
      <c r="F31" s="12"/>
      <c r="G31" s="12"/>
      <c r="H31" s="12"/>
      <c r="I31" s="12"/>
      <c r="J31" s="12"/>
      <c r="K31" s="12"/>
      <c r="L31" s="12"/>
      <c r="N31" s="13"/>
    </row>
    <row r="32" spans="1:14" s="3" customFormat="1" ht="18" customHeight="1">
      <c r="A32" s="900" t="s">
        <v>807</v>
      </c>
      <c r="B32" s="9"/>
      <c r="C32" s="9"/>
      <c r="D32" s="9"/>
      <c r="E32" s="9"/>
      <c r="F32" s="9"/>
      <c r="G32" s="9"/>
      <c r="H32" s="9"/>
      <c r="I32" s="9"/>
      <c r="J32" s="9"/>
      <c r="K32" s="9"/>
      <c r="L32" s="2"/>
      <c r="N32" s="15" t="s">
        <v>592</v>
      </c>
    </row>
    <row r="33" spans="1:13" s="3" customFormat="1" ht="4.5" customHeight="1" thickBot="1">
      <c r="A33" s="9"/>
      <c r="B33" s="9"/>
      <c r="C33" s="9"/>
      <c r="D33" s="9"/>
      <c r="E33" s="9"/>
      <c r="F33" s="9"/>
      <c r="G33" s="9"/>
      <c r="H33" s="9"/>
      <c r="I33" s="9"/>
      <c r="J33" s="9"/>
      <c r="L33" s="2"/>
      <c r="M33" s="15"/>
    </row>
    <row r="34" spans="1:14" s="3" customFormat="1" ht="19.5" customHeight="1">
      <c r="A34" s="1487" t="s">
        <v>492</v>
      </c>
      <c r="B34" s="1490" t="s">
        <v>949</v>
      </c>
      <c r="C34" s="1493" t="s">
        <v>485</v>
      </c>
      <c r="D34" s="1494"/>
      <c r="E34" s="1495" t="s">
        <v>593</v>
      </c>
      <c r="F34" s="1446"/>
      <c r="G34" s="1446"/>
      <c r="H34" s="1446"/>
      <c r="I34" s="1446"/>
      <c r="J34" s="1446"/>
      <c r="K34" s="1446"/>
      <c r="L34" s="1496"/>
      <c r="M34" s="1493" t="s">
        <v>656</v>
      </c>
      <c r="N34" s="1494"/>
    </row>
    <row r="35" spans="1:14" s="3" customFormat="1" ht="19.5" customHeight="1">
      <c r="A35" s="1488"/>
      <c r="B35" s="1491"/>
      <c r="C35" s="1483" t="s">
        <v>594</v>
      </c>
      <c r="D35" s="1485" t="s">
        <v>595</v>
      </c>
      <c r="E35" s="1497" t="s">
        <v>594</v>
      </c>
      <c r="F35" s="1449"/>
      <c r="G35" s="1449"/>
      <c r="H35" s="1449"/>
      <c r="I35" s="1449"/>
      <c r="J35" s="1498" t="s">
        <v>595</v>
      </c>
      <c r="K35" s="1498"/>
      <c r="L35" s="1498"/>
      <c r="M35" s="1483" t="s">
        <v>594</v>
      </c>
      <c r="N35" s="1485" t="s">
        <v>595</v>
      </c>
    </row>
    <row r="36" spans="1:14" s="3" customFormat="1" ht="39.75" customHeight="1">
      <c r="A36" s="1488"/>
      <c r="B36" s="1492"/>
      <c r="C36" s="1484"/>
      <c r="D36" s="1486"/>
      <c r="E36" s="173" t="s">
        <v>596</v>
      </c>
      <c r="F36" s="174" t="s">
        <v>483</v>
      </c>
      <c r="G36" s="175" t="s">
        <v>823</v>
      </c>
      <c r="H36" s="174" t="s">
        <v>599</v>
      </c>
      <c r="I36" s="174" t="s">
        <v>532</v>
      </c>
      <c r="J36" s="174" t="s">
        <v>598</v>
      </c>
      <c r="K36" s="174" t="s">
        <v>495</v>
      </c>
      <c r="L36" s="176" t="s">
        <v>532</v>
      </c>
      <c r="M36" s="1484"/>
      <c r="N36" s="1486"/>
    </row>
    <row r="37" spans="1:14" s="4" customFormat="1" ht="13.5" customHeight="1" thickBot="1">
      <c r="A37" s="1489"/>
      <c r="B37" s="168" t="s">
        <v>572</v>
      </c>
      <c r="C37" s="169" t="s">
        <v>573</v>
      </c>
      <c r="D37" s="168" t="s">
        <v>574</v>
      </c>
      <c r="E37" s="169" t="s">
        <v>575</v>
      </c>
      <c r="F37" s="170" t="s">
        <v>576</v>
      </c>
      <c r="G37" s="171" t="s">
        <v>577</v>
      </c>
      <c r="H37" s="171" t="s">
        <v>578</v>
      </c>
      <c r="I37" s="170" t="s">
        <v>579</v>
      </c>
      <c r="J37" s="170" t="s">
        <v>580</v>
      </c>
      <c r="K37" s="170" t="s">
        <v>581</v>
      </c>
      <c r="L37" s="172" t="s">
        <v>620</v>
      </c>
      <c r="M37" s="169" t="s">
        <v>657</v>
      </c>
      <c r="N37" s="168" t="s">
        <v>658</v>
      </c>
    </row>
    <row r="38" spans="1:14" s="4" customFormat="1" ht="13.5" customHeight="1" hidden="1">
      <c r="A38" s="167">
        <v>1</v>
      </c>
      <c r="B38" s="770" t="s">
        <v>950</v>
      </c>
      <c r="C38" s="97"/>
      <c r="D38" s="98"/>
      <c r="E38" s="97"/>
      <c r="F38" s="762"/>
      <c r="G38" s="763"/>
      <c r="H38" s="763"/>
      <c r="I38" s="762">
        <f aca="true" t="shared" si="6" ref="I38:I45">+E38+F38+G38+H38</f>
        <v>0</v>
      </c>
      <c r="J38" s="762"/>
      <c r="K38" s="762"/>
      <c r="L38" s="764">
        <f aca="true" t="shared" si="7" ref="L38:L45">J38+K38</f>
        <v>0</v>
      </c>
      <c r="M38" s="97">
        <f aca="true" t="shared" si="8" ref="M38:M45">I38-C38</f>
        <v>0</v>
      </c>
      <c r="N38" s="98">
        <f aca="true" t="shared" si="9" ref="N38:N45">L38-D38</f>
        <v>0</v>
      </c>
    </row>
    <row r="39" spans="1:14" s="4" customFormat="1" ht="13.5" customHeight="1">
      <c r="A39" s="167">
        <v>1</v>
      </c>
      <c r="B39" s="770" t="s">
        <v>951</v>
      </c>
      <c r="C39" s="97">
        <v>1345.59838</v>
      </c>
      <c r="D39" s="98">
        <v>1030.64867</v>
      </c>
      <c r="E39" s="97">
        <v>4594.43295</v>
      </c>
      <c r="F39" s="762"/>
      <c r="G39" s="763"/>
      <c r="H39" s="763"/>
      <c r="I39" s="762">
        <f t="shared" si="6"/>
        <v>4594.43295</v>
      </c>
      <c r="J39" s="762">
        <v>1803.83537</v>
      </c>
      <c r="K39" s="762"/>
      <c r="L39" s="764">
        <f t="shared" si="7"/>
        <v>1803.83537</v>
      </c>
      <c r="M39" s="97">
        <f t="shared" si="8"/>
        <v>3248.8345700000004</v>
      </c>
      <c r="N39" s="98">
        <f t="shared" si="9"/>
        <v>773.1867</v>
      </c>
    </row>
    <row r="40" spans="1:14" s="4" customFormat="1" ht="13.5" customHeight="1">
      <c r="A40" s="167">
        <f aca="true" t="shared" si="10" ref="A40:A64">A39+1</f>
        <v>2</v>
      </c>
      <c r="B40" s="770" t="s">
        <v>952</v>
      </c>
      <c r="C40" s="97">
        <v>144.848</v>
      </c>
      <c r="D40" s="98">
        <v>2901.5638</v>
      </c>
      <c r="E40" s="97">
        <v>0</v>
      </c>
      <c r="F40" s="762">
        <v>0</v>
      </c>
      <c r="G40" s="763">
        <v>0</v>
      </c>
      <c r="H40" s="763">
        <v>0</v>
      </c>
      <c r="I40" s="762">
        <f t="shared" si="6"/>
        <v>0</v>
      </c>
      <c r="J40" s="762">
        <v>0</v>
      </c>
      <c r="K40" s="762">
        <v>2898.59849</v>
      </c>
      <c r="L40" s="764">
        <f t="shared" si="7"/>
        <v>2898.59849</v>
      </c>
      <c r="M40" s="97">
        <f t="shared" si="8"/>
        <v>-144.848</v>
      </c>
      <c r="N40" s="98">
        <f t="shared" si="9"/>
        <v>-2.965310000000045</v>
      </c>
    </row>
    <row r="41" spans="1:14" s="4" customFormat="1" ht="13.5" customHeight="1">
      <c r="A41" s="167">
        <f t="shared" si="10"/>
        <v>3</v>
      </c>
      <c r="B41" s="770" t="s">
        <v>1180</v>
      </c>
      <c r="C41" s="97">
        <v>125.439</v>
      </c>
      <c r="D41" s="98">
        <v>6218.24226</v>
      </c>
      <c r="E41" s="97">
        <v>0</v>
      </c>
      <c r="F41" s="762">
        <v>0</v>
      </c>
      <c r="G41" s="763">
        <v>0</v>
      </c>
      <c r="H41" s="763">
        <v>0</v>
      </c>
      <c r="I41" s="762">
        <f t="shared" si="6"/>
        <v>0</v>
      </c>
      <c r="J41" s="762">
        <v>0</v>
      </c>
      <c r="K41" s="762">
        <v>7725.89343</v>
      </c>
      <c r="L41" s="764">
        <f>J41+K41</f>
        <v>7725.89343</v>
      </c>
      <c r="M41" s="97">
        <f>I41-C41</f>
        <v>-125.439</v>
      </c>
      <c r="N41" s="98">
        <f>L41-D41</f>
        <v>1507.65117</v>
      </c>
    </row>
    <row r="42" spans="1:14" s="4" customFormat="1" ht="13.5" customHeight="1">
      <c r="A42" s="167">
        <f t="shared" si="10"/>
        <v>4</v>
      </c>
      <c r="B42" s="770" t="s">
        <v>1181</v>
      </c>
      <c r="C42" s="97">
        <v>1681.687</v>
      </c>
      <c r="D42" s="98">
        <v>9203.71213</v>
      </c>
      <c r="E42" s="97">
        <v>0</v>
      </c>
      <c r="F42" s="762">
        <v>0</v>
      </c>
      <c r="G42" s="763">
        <v>0</v>
      </c>
      <c r="H42" s="763">
        <v>0</v>
      </c>
      <c r="I42" s="762">
        <f t="shared" si="6"/>
        <v>0</v>
      </c>
      <c r="J42" s="762">
        <v>0</v>
      </c>
      <c r="K42" s="762">
        <v>5988.327509999999</v>
      </c>
      <c r="L42" s="764">
        <f>J42+K42</f>
        <v>5988.327509999999</v>
      </c>
      <c r="M42" s="97">
        <f>I42-C42</f>
        <v>-1681.687</v>
      </c>
      <c r="N42" s="98">
        <f>L42-D42</f>
        <v>-3215.3846200000007</v>
      </c>
    </row>
    <row r="43" spans="1:14" s="4" customFormat="1" ht="13.5" customHeight="1">
      <c r="A43" s="167">
        <f t="shared" si="10"/>
        <v>5</v>
      </c>
      <c r="B43" s="770" t="s">
        <v>953</v>
      </c>
      <c r="C43" s="97">
        <v>160.86</v>
      </c>
      <c r="D43" s="98">
        <v>1299.23525</v>
      </c>
      <c r="E43" s="97">
        <v>0</v>
      </c>
      <c r="F43" s="762">
        <v>0</v>
      </c>
      <c r="G43" s="763">
        <v>0</v>
      </c>
      <c r="H43" s="763">
        <v>0</v>
      </c>
      <c r="I43" s="762">
        <f t="shared" si="6"/>
        <v>0</v>
      </c>
      <c r="J43" s="762">
        <v>0</v>
      </c>
      <c r="K43" s="762">
        <v>3516.95341</v>
      </c>
      <c r="L43" s="764">
        <f t="shared" si="7"/>
        <v>3516.95341</v>
      </c>
      <c r="M43" s="97">
        <f t="shared" si="8"/>
        <v>-160.86</v>
      </c>
      <c r="N43" s="98">
        <f t="shared" si="9"/>
        <v>2217.7181600000004</v>
      </c>
    </row>
    <row r="44" spans="1:14" s="4" customFormat="1" ht="13.5" customHeight="1">
      <c r="A44" s="167">
        <f t="shared" si="10"/>
        <v>6</v>
      </c>
      <c r="B44" s="770" t="s">
        <v>931</v>
      </c>
      <c r="C44" s="97">
        <v>790.15837</v>
      </c>
      <c r="D44" s="98">
        <v>8227.77719</v>
      </c>
      <c r="E44" s="97">
        <v>0</v>
      </c>
      <c r="F44" s="762">
        <v>0</v>
      </c>
      <c r="G44" s="763">
        <v>0</v>
      </c>
      <c r="H44" s="763">
        <v>0</v>
      </c>
      <c r="I44" s="762">
        <f t="shared" si="6"/>
        <v>0</v>
      </c>
      <c r="J44" s="762">
        <v>0</v>
      </c>
      <c r="K44" s="762">
        <v>6772.84085</v>
      </c>
      <c r="L44" s="764">
        <f t="shared" si="7"/>
        <v>6772.84085</v>
      </c>
      <c r="M44" s="97">
        <f t="shared" si="8"/>
        <v>-790.15837</v>
      </c>
      <c r="N44" s="98">
        <f t="shared" si="9"/>
        <v>-1454.936340000001</v>
      </c>
    </row>
    <row r="45" spans="1:14" s="4" customFormat="1" ht="13.5" customHeight="1">
      <c r="A45" s="167">
        <f t="shared" si="10"/>
        <v>7</v>
      </c>
      <c r="B45" s="770" t="s">
        <v>954</v>
      </c>
      <c r="C45" s="97">
        <v>916.07352</v>
      </c>
      <c r="D45" s="98">
        <v>10319.8914</v>
      </c>
      <c r="E45" s="97">
        <v>0</v>
      </c>
      <c r="F45" s="762">
        <v>0</v>
      </c>
      <c r="G45" s="763">
        <v>0</v>
      </c>
      <c r="H45" s="763">
        <v>0</v>
      </c>
      <c r="I45" s="762">
        <f t="shared" si="6"/>
        <v>0</v>
      </c>
      <c r="J45" s="762">
        <v>0</v>
      </c>
      <c r="K45" s="762">
        <v>9308.13781</v>
      </c>
      <c r="L45" s="764">
        <f t="shared" si="7"/>
        <v>9308.13781</v>
      </c>
      <c r="M45" s="97">
        <f t="shared" si="8"/>
        <v>-916.07352</v>
      </c>
      <c r="N45" s="98">
        <f t="shared" si="9"/>
        <v>-1011.7535900000003</v>
      </c>
    </row>
    <row r="46" spans="1:14" s="3" customFormat="1" ht="13.5" customHeight="1">
      <c r="A46" s="167">
        <f t="shared" si="10"/>
        <v>8</v>
      </c>
      <c r="B46" s="770" t="s">
        <v>955</v>
      </c>
      <c r="C46" s="97">
        <v>8968.48022</v>
      </c>
      <c r="D46" s="98">
        <v>1146.1312800000003</v>
      </c>
      <c r="E46" s="97">
        <v>9520.931440000002</v>
      </c>
      <c r="F46" s="762">
        <v>0</v>
      </c>
      <c r="G46" s="763">
        <v>174.01808000000003</v>
      </c>
      <c r="H46" s="763">
        <v>0</v>
      </c>
      <c r="I46" s="762">
        <f>+E46+F46+G46+H46</f>
        <v>9694.949520000002</v>
      </c>
      <c r="J46" s="762">
        <v>2680.03393</v>
      </c>
      <c r="K46" s="762">
        <v>674.3289700000005</v>
      </c>
      <c r="L46" s="764">
        <f>J46+K46</f>
        <v>3354.3629000000005</v>
      </c>
      <c r="M46" s="97">
        <f>I46-C46</f>
        <v>726.4693000000025</v>
      </c>
      <c r="N46" s="98">
        <f>L46-D46</f>
        <v>2208.2316200000005</v>
      </c>
    </row>
    <row r="47" spans="1:14" s="3" customFormat="1" ht="13.5" customHeight="1">
      <c r="A47" s="167">
        <f t="shared" si="10"/>
        <v>9</v>
      </c>
      <c r="B47" s="770" t="s">
        <v>956</v>
      </c>
      <c r="C47" s="97">
        <v>0</v>
      </c>
      <c r="D47" s="98">
        <v>0</v>
      </c>
      <c r="E47" s="97">
        <v>0</v>
      </c>
      <c r="F47" s="762">
        <v>0</v>
      </c>
      <c r="G47" s="763">
        <v>0</v>
      </c>
      <c r="H47" s="763">
        <v>0</v>
      </c>
      <c r="I47" s="762">
        <f aca="true" t="shared" si="11" ref="I47:I63">+E47+F47+G47+H47</f>
        <v>0</v>
      </c>
      <c r="J47" s="762">
        <v>0</v>
      </c>
      <c r="K47" s="762">
        <v>0</v>
      </c>
      <c r="L47" s="764">
        <f aca="true" t="shared" si="12" ref="L47:L62">J47+K47</f>
        <v>0</v>
      </c>
      <c r="M47" s="97">
        <f aca="true" t="shared" si="13" ref="M47:M62">I47-C47</f>
        <v>0</v>
      </c>
      <c r="N47" s="98">
        <f aca="true" t="shared" si="14" ref="N47:N62">L47-D47</f>
        <v>0</v>
      </c>
    </row>
    <row r="48" spans="1:14" s="3" customFormat="1" ht="13.5" customHeight="1">
      <c r="A48" s="167">
        <f t="shared" si="10"/>
        <v>10</v>
      </c>
      <c r="B48" s="770" t="s">
        <v>957</v>
      </c>
      <c r="C48" s="97">
        <v>11204.38498</v>
      </c>
      <c r="D48" s="98">
        <v>394.36474</v>
      </c>
      <c r="E48" s="97">
        <v>6861.65263</v>
      </c>
      <c r="F48" s="762">
        <v>0</v>
      </c>
      <c r="G48" s="763">
        <v>616.3049100000002</v>
      </c>
      <c r="H48" s="763">
        <v>0</v>
      </c>
      <c r="I48" s="762">
        <f t="shared" si="11"/>
        <v>7477.957539999999</v>
      </c>
      <c r="J48" s="762">
        <v>142.66168</v>
      </c>
      <c r="K48" s="762">
        <v>321.21345</v>
      </c>
      <c r="L48" s="764">
        <f t="shared" si="12"/>
        <v>463.87513</v>
      </c>
      <c r="M48" s="97">
        <f t="shared" si="13"/>
        <v>-3726.4274400000013</v>
      </c>
      <c r="N48" s="98">
        <f t="shared" si="14"/>
        <v>69.51039000000003</v>
      </c>
    </row>
    <row r="49" spans="1:14" s="3" customFormat="1" ht="13.5" customHeight="1">
      <c r="A49" s="167">
        <f t="shared" si="10"/>
        <v>11</v>
      </c>
      <c r="B49" s="770" t="s">
        <v>958</v>
      </c>
      <c r="C49" s="97">
        <v>15115.12227</v>
      </c>
      <c r="D49" s="98">
        <v>801.7520800000001</v>
      </c>
      <c r="E49" s="97">
        <v>15951.04391</v>
      </c>
      <c r="F49" s="762">
        <v>0</v>
      </c>
      <c r="G49" s="763">
        <v>510.25865999999996</v>
      </c>
      <c r="H49" s="763">
        <v>0</v>
      </c>
      <c r="I49" s="762">
        <f t="shared" si="11"/>
        <v>16461.30257</v>
      </c>
      <c r="J49" s="762">
        <v>1085.69851</v>
      </c>
      <c r="K49" s="762">
        <v>1291.0833400000004</v>
      </c>
      <c r="L49" s="764">
        <f t="shared" si="12"/>
        <v>2376.7818500000003</v>
      </c>
      <c r="M49" s="97">
        <f t="shared" si="13"/>
        <v>1346.1803</v>
      </c>
      <c r="N49" s="98">
        <f t="shared" si="14"/>
        <v>1575.02977</v>
      </c>
    </row>
    <row r="50" spans="1:14" s="3" customFormat="1" ht="13.5" customHeight="1">
      <c r="A50" s="167">
        <f t="shared" si="10"/>
        <v>12</v>
      </c>
      <c r="B50" s="770" t="s">
        <v>959</v>
      </c>
      <c r="C50" s="97">
        <v>29758.01322</v>
      </c>
      <c r="D50" s="98">
        <v>1759.2791800000002</v>
      </c>
      <c r="E50" s="97">
        <v>27580.42846</v>
      </c>
      <c r="F50" s="762">
        <v>0</v>
      </c>
      <c r="G50" s="763">
        <v>1863.4366100000002</v>
      </c>
      <c r="H50" s="763">
        <v>0</v>
      </c>
      <c r="I50" s="762">
        <f t="shared" si="11"/>
        <v>29443.86507</v>
      </c>
      <c r="J50" s="762">
        <v>3025.0844300000003</v>
      </c>
      <c r="K50" s="762">
        <v>1994.1416300000005</v>
      </c>
      <c r="L50" s="764">
        <f t="shared" si="12"/>
        <v>5019.226060000001</v>
      </c>
      <c r="M50" s="97">
        <f t="shared" si="13"/>
        <v>-314.1481500000009</v>
      </c>
      <c r="N50" s="98">
        <f t="shared" si="14"/>
        <v>3259.9468800000004</v>
      </c>
    </row>
    <row r="51" spans="1:14" s="3" customFormat="1" ht="13.5" customHeight="1">
      <c r="A51" s="167">
        <f t="shared" si="10"/>
        <v>13</v>
      </c>
      <c r="B51" s="770" t="s">
        <v>960</v>
      </c>
      <c r="C51" s="97">
        <v>40035.408410000004</v>
      </c>
      <c r="D51" s="98">
        <v>4653.4399</v>
      </c>
      <c r="E51" s="97">
        <v>26686.580040000004</v>
      </c>
      <c r="F51" s="762">
        <v>0</v>
      </c>
      <c r="G51" s="763">
        <v>1492.97189</v>
      </c>
      <c r="H51" s="763">
        <v>0</v>
      </c>
      <c r="I51" s="762">
        <f t="shared" si="11"/>
        <v>28179.551930000005</v>
      </c>
      <c r="J51" s="762">
        <v>880.0540800000001</v>
      </c>
      <c r="K51" s="762">
        <v>1857.2523800000001</v>
      </c>
      <c r="L51" s="764">
        <f t="shared" si="12"/>
        <v>2737.3064600000002</v>
      </c>
      <c r="M51" s="97">
        <f t="shared" si="13"/>
        <v>-11855.856479999999</v>
      </c>
      <c r="N51" s="98">
        <f t="shared" si="14"/>
        <v>-1916.13344</v>
      </c>
    </row>
    <row r="52" spans="1:14" s="3" customFormat="1" ht="13.5" customHeight="1">
      <c r="A52" s="167">
        <f t="shared" si="10"/>
        <v>14</v>
      </c>
      <c r="B52" s="770" t="s">
        <v>961</v>
      </c>
      <c r="C52" s="97">
        <v>26074.462800000005</v>
      </c>
      <c r="D52" s="98">
        <v>1108.8166</v>
      </c>
      <c r="E52" s="97">
        <v>36001.76557</v>
      </c>
      <c r="F52" s="762">
        <v>0</v>
      </c>
      <c r="G52" s="763">
        <v>2386.4090300000003</v>
      </c>
      <c r="H52" s="763">
        <v>0</v>
      </c>
      <c r="I52" s="762">
        <f t="shared" si="11"/>
        <v>38388.174600000006</v>
      </c>
      <c r="J52" s="762">
        <v>2236.89386</v>
      </c>
      <c r="K52" s="762">
        <v>2123.1886700000005</v>
      </c>
      <c r="L52" s="764">
        <f t="shared" si="12"/>
        <v>4360.082530000001</v>
      </c>
      <c r="M52" s="97">
        <f t="shared" si="13"/>
        <v>12313.711800000001</v>
      </c>
      <c r="N52" s="98">
        <f t="shared" si="14"/>
        <v>3251.2659300000005</v>
      </c>
    </row>
    <row r="53" spans="1:14" s="3" customFormat="1" ht="13.5" customHeight="1">
      <c r="A53" s="167">
        <f t="shared" si="10"/>
        <v>15</v>
      </c>
      <c r="B53" s="770" t="s">
        <v>962</v>
      </c>
      <c r="C53" s="97">
        <v>8498.39502</v>
      </c>
      <c r="D53" s="98">
        <v>1033.3209299999999</v>
      </c>
      <c r="E53" s="97">
        <v>4635.7975</v>
      </c>
      <c r="F53" s="762">
        <v>0</v>
      </c>
      <c r="G53" s="763">
        <v>3736.6658600000005</v>
      </c>
      <c r="H53" s="763">
        <v>0</v>
      </c>
      <c r="I53" s="762">
        <f t="shared" si="11"/>
        <v>8372.46336</v>
      </c>
      <c r="J53" s="762">
        <v>2483.4602400000003</v>
      </c>
      <c r="K53" s="762">
        <v>425.9077399999992</v>
      </c>
      <c r="L53" s="764">
        <f t="shared" si="12"/>
        <v>2909.3679799999995</v>
      </c>
      <c r="M53" s="97">
        <f t="shared" si="13"/>
        <v>-125.93166000000019</v>
      </c>
      <c r="N53" s="98">
        <f t="shared" si="14"/>
        <v>1876.0470499999997</v>
      </c>
    </row>
    <row r="54" spans="1:14" s="3" customFormat="1" ht="13.5" customHeight="1">
      <c r="A54" s="167">
        <f t="shared" si="10"/>
        <v>16</v>
      </c>
      <c r="B54" s="770" t="s">
        <v>963</v>
      </c>
      <c r="C54" s="97">
        <v>2914.5171</v>
      </c>
      <c r="D54" s="98">
        <v>2105.4183900000003</v>
      </c>
      <c r="E54" s="97">
        <v>0</v>
      </c>
      <c r="F54" s="762">
        <v>0</v>
      </c>
      <c r="G54" s="763">
        <v>205.80324</v>
      </c>
      <c r="H54" s="763">
        <v>0</v>
      </c>
      <c r="I54" s="762">
        <f t="shared" si="11"/>
        <v>205.80324</v>
      </c>
      <c r="J54" s="762">
        <v>5287.16262</v>
      </c>
      <c r="K54" s="762">
        <v>1065.43739</v>
      </c>
      <c r="L54" s="764">
        <f t="shared" si="12"/>
        <v>6352.60001</v>
      </c>
      <c r="M54" s="97">
        <f t="shared" si="13"/>
        <v>-2708.71386</v>
      </c>
      <c r="N54" s="98">
        <f t="shared" si="14"/>
        <v>4247.181619999999</v>
      </c>
    </row>
    <row r="55" spans="1:14" s="3" customFormat="1" ht="13.5" customHeight="1">
      <c r="A55" s="167">
        <f t="shared" si="10"/>
        <v>17</v>
      </c>
      <c r="B55" s="770" t="s">
        <v>964</v>
      </c>
      <c r="C55" s="97">
        <v>35895.81089</v>
      </c>
      <c r="D55" s="98">
        <v>1949.06186</v>
      </c>
      <c r="E55" s="97">
        <v>39084.42201</v>
      </c>
      <c r="F55" s="762">
        <v>0</v>
      </c>
      <c r="G55" s="763">
        <v>3761.8246999999997</v>
      </c>
      <c r="H55" s="763">
        <v>149.965</v>
      </c>
      <c r="I55" s="762">
        <f t="shared" si="11"/>
        <v>42996.211709999996</v>
      </c>
      <c r="J55" s="762">
        <v>1328.16843</v>
      </c>
      <c r="K55" s="762">
        <v>1503.1269999999997</v>
      </c>
      <c r="L55" s="764">
        <f t="shared" si="12"/>
        <v>2831.2954299999997</v>
      </c>
      <c r="M55" s="97">
        <f t="shared" si="13"/>
        <v>7100.400819999995</v>
      </c>
      <c r="N55" s="98">
        <f t="shared" si="14"/>
        <v>882.2335699999996</v>
      </c>
    </row>
    <row r="56" spans="1:14" s="3" customFormat="1" ht="13.5" customHeight="1">
      <c r="A56" s="167">
        <f t="shared" si="10"/>
        <v>18</v>
      </c>
      <c r="B56" s="770" t="s">
        <v>965</v>
      </c>
      <c r="C56" s="97">
        <v>33015.36262</v>
      </c>
      <c r="D56" s="98">
        <v>4906.98216</v>
      </c>
      <c r="E56" s="97">
        <v>34754.978590000006</v>
      </c>
      <c r="F56" s="762">
        <v>0</v>
      </c>
      <c r="G56" s="763">
        <v>1081.1217300000003</v>
      </c>
      <c r="H56" s="763">
        <v>0</v>
      </c>
      <c r="I56" s="762">
        <f t="shared" si="11"/>
        <v>35836.100320000005</v>
      </c>
      <c r="J56" s="762">
        <v>1527.12282</v>
      </c>
      <c r="K56" s="762">
        <v>6293.449480000001</v>
      </c>
      <c r="L56" s="764">
        <f t="shared" si="12"/>
        <v>7820.572300000002</v>
      </c>
      <c r="M56" s="97">
        <f t="shared" si="13"/>
        <v>2820.737700000005</v>
      </c>
      <c r="N56" s="98">
        <f t="shared" si="14"/>
        <v>2913.590140000002</v>
      </c>
    </row>
    <row r="57" spans="1:14" s="3" customFormat="1" ht="13.5" customHeight="1">
      <c r="A57" s="167">
        <f t="shared" si="10"/>
        <v>19</v>
      </c>
      <c r="B57" s="770" t="s">
        <v>966</v>
      </c>
      <c r="C57" s="97">
        <v>26956.433069999995</v>
      </c>
      <c r="D57" s="98">
        <v>12611.55508</v>
      </c>
      <c r="E57" s="97">
        <v>11255.637550000001</v>
      </c>
      <c r="F57" s="762">
        <v>0</v>
      </c>
      <c r="G57" s="763">
        <v>3885.33428</v>
      </c>
      <c r="H57" s="763">
        <v>0</v>
      </c>
      <c r="I57" s="762">
        <f t="shared" si="11"/>
        <v>15140.971830000002</v>
      </c>
      <c r="J57" s="762">
        <v>5489.510470000001</v>
      </c>
      <c r="K57" s="762">
        <v>12858.12917</v>
      </c>
      <c r="L57" s="764">
        <f t="shared" si="12"/>
        <v>18347.63964</v>
      </c>
      <c r="M57" s="97">
        <f t="shared" si="13"/>
        <v>-11815.461239999993</v>
      </c>
      <c r="N57" s="98">
        <f t="shared" si="14"/>
        <v>5736.084560000001</v>
      </c>
    </row>
    <row r="58" spans="1:14" s="3" customFormat="1" ht="13.5" customHeight="1">
      <c r="A58" s="167">
        <f t="shared" si="10"/>
        <v>20</v>
      </c>
      <c r="B58" s="770" t="s">
        <v>967</v>
      </c>
      <c r="C58" s="97">
        <v>7913.058770000001</v>
      </c>
      <c r="D58" s="98">
        <v>788.5507299999999</v>
      </c>
      <c r="E58" s="97">
        <v>6977.825400000001</v>
      </c>
      <c r="F58" s="762">
        <v>0</v>
      </c>
      <c r="G58" s="763">
        <v>477.83673</v>
      </c>
      <c r="H58" s="763">
        <v>0</v>
      </c>
      <c r="I58" s="762">
        <f t="shared" si="11"/>
        <v>7455.662130000001</v>
      </c>
      <c r="J58" s="762">
        <v>1187.44624</v>
      </c>
      <c r="K58" s="762">
        <v>818.7823000000001</v>
      </c>
      <c r="L58" s="764">
        <f t="shared" si="12"/>
        <v>2006.22854</v>
      </c>
      <c r="M58" s="97">
        <f>I58-C58</f>
        <v>-457.39663999999993</v>
      </c>
      <c r="N58" s="98">
        <f t="shared" si="14"/>
        <v>1217.6778100000001</v>
      </c>
    </row>
    <row r="59" spans="1:14" s="3" customFormat="1" ht="13.5" customHeight="1">
      <c r="A59" s="167">
        <f t="shared" si="10"/>
        <v>21</v>
      </c>
      <c r="B59" s="770" t="s">
        <v>968</v>
      </c>
      <c r="C59" s="99">
        <v>4175.894319999999</v>
      </c>
      <c r="D59" s="100">
        <v>490.4405500000001</v>
      </c>
      <c r="E59" s="99">
        <v>3286.48439</v>
      </c>
      <c r="F59" s="765">
        <v>0</v>
      </c>
      <c r="G59" s="766">
        <v>254.87231</v>
      </c>
      <c r="H59" s="766">
        <v>0</v>
      </c>
      <c r="I59" s="762">
        <f t="shared" si="11"/>
        <v>3541.3567000000003</v>
      </c>
      <c r="J59" s="765">
        <v>886.8009500000001</v>
      </c>
      <c r="K59" s="765">
        <v>485.97207000000003</v>
      </c>
      <c r="L59" s="764">
        <f t="shared" si="12"/>
        <v>1372.77302</v>
      </c>
      <c r="M59" s="97">
        <f t="shared" si="13"/>
        <v>-634.5376199999992</v>
      </c>
      <c r="N59" s="98">
        <f t="shared" si="14"/>
        <v>882.3324700000001</v>
      </c>
    </row>
    <row r="60" spans="1:14" s="3" customFormat="1" ht="13.5" customHeight="1">
      <c r="A60" s="167">
        <f t="shared" si="10"/>
        <v>22</v>
      </c>
      <c r="B60" s="770" t="s">
        <v>969</v>
      </c>
      <c r="C60" s="99">
        <v>3235.7366</v>
      </c>
      <c r="D60" s="100">
        <v>84.60391</v>
      </c>
      <c r="E60" s="99">
        <v>2720.92967</v>
      </c>
      <c r="F60" s="765">
        <v>0</v>
      </c>
      <c r="G60" s="766">
        <v>110.98370000000001</v>
      </c>
      <c r="H60" s="766">
        <v>0</v>
      </c>
      <c r="I60" s="762">
        <f t="shared" si="11"/>
        <v>2831.91337</v>
      </c>
      <c r="J60" s="765">
        <v>180.26097000000001</v>
      </c>
      <c r="K60" s="765">
        <v>129.36725999999996</v>
      </c>
      <c r="L60" s="764">
        <f t="shared" si="12"/>
        <v>309.62823</v>
      </c>
      <c r="M60" s="97">
        <f t="shared" si="13"/>
        <v>-403.82322999999997</v>
      </c>
      <c r="N60" s="98">
        <f t="shared" si="14"/>
        <v>225.02432</v>
      </c>
    </row>
    <row r="61" spans="1:14" s="3" customFormat="1" ht="13.5" customHeight="1">
      <c r="A61" s="167">
        <f t="shared" si="10"/>
        <v>23</v>
      </c>
      <c r="B61" s="770" t="s">
        <v>970</v>
      </c>
      <c r="C61" s="99">
        <v>25020.26765</v>
      </c>
      <c r="D61" s="100">
        <v>698.37345</v>
      </c>
      <c r="E61" s="99">
        <v>22280.103310000002</v>
      </c>
      <c r="F61" s="765">
        <v>0</v>
      </c>
      <c r="G61" s="766">
        <v>1134.46347</v>
      </c>
      <c r="H61" s="766">
        <v>0</v>
      </c>
      <c r="I61" s="762">
        <f t="shared" si="11"/>
        <v>23414.56678</v>
      </c>
      <c r="J61" s="765">
        <v>650.89935</v>
      </c>
      <c r="K61" s="765">
        <v>665.0876599999998</v>
      </c>
      <c r="L61" s="764">
        <f t="shared" si="12"/>
        <v>1315.9870099999998</v>
      </c>
      <c r="M61" s="97">
        <f t="shared" si="13"/>
        <v>-1605.7008700000006</v>
      </c>
      <c r="N61" s="98">
        <f t="shared" si="14"/>
        <v>617.6135599999998</v>
      </c>
    </row>
    <row r="62" spans="1:14" s="3" customFormat="1" ht="13.5" customHeight="1">
      <c r="A62" s="167">
        <f t="shared" si="10"/>
        <v>24</v>
      </c>
      <c r="B62" s="770" t="s">
        <v>971</v>
      </c>
      <c r="C62" s="99">
        <v>3861.4139200000004</v>
      </c>
      <c r="D62" s="100">
        <v>19.85427</v>
      </c>
      <c r="E62" s="99">
        <v>4453.247560000001</v>
      </c>
      <c r="F62" s="765">
        <v>0</v>
      </c>
      <c r="G62" s="766">
        <v>414.32646</v>
      </c>
      <c r="H62" s="766">
        <v>0</v>
      </c>
      <c r="I62" s="762">
        <f t="shared" si="11"/>
        <v>4867.574020000001</v>
      </c>
      <c r="J62" s="765">
        <v>9.1826</v>
      </c>
      <c r="K62" s="765">
        <v>30.177459999999996</v>
      </c>
      <c r="L62" s="764">
        <f t="shared" si="12"/>
        <v>39.36006</v>
      </c>
      <c r="M62" s="97">
        <f t="shared" si="13"/>
        <v>1006.1601000000005</v>
      </c>
      <c r="N62" s="98">
        <f t="shared" si="14"/>
        <v>19.505789999999998</v>
      </c>
    </row>
    <row r="63" spans="1:14" s="3" customFormat="1" ht="13.5" customHeight="1" thickBot="1">
      <c r="A63" s="167">
        <f t="shared" si="10"/>
        <v>25</v>
      </c>
      <c r="B63" s="770" t="s">
        <v>945</v>
      </c>
      <c r="C63" s="99">
        <v>1268.208</v>
      </c>
      <c r="D63" s="100">
        <v>15.681</v>
      </c>
      <c r="E63" s="99">
        <v>167.322</v>
      </c>
      <c r="F63" s="765"/>
      <c r="G63" s="766">
        <v>1731.919</v>
      </c>
      <c r="H63" s="766"/>
      <c r="I63" s="762">
        <f t="shared" si="11"/>
        <v>1899.241</v>
      </c>
      <c r="J63" s="765"/>
      <c r="K63" s="765">
        <v>17.254</v>
      </c>
      <c r="L63" s="764">
        <f>J63+K63</f>
        <v>17.254</v>
      </c>
      <c r="M63" s="97">
        <f>I63-C63</f>
        <v>631.0329999999999</v>
      </c>
      <c r="N63" s="98">
        <f>L63-D63</f>
        <v>1.5730000000000022</v>
      </c>
    </row>
    <row r="64" spans="1:14" s="3" customFormat="1" ht="12.75" customHeight="1" thickBot="1">
      <c r="A64" s="767">
        <f t="shared" si="10"/>
        <v>26</v>
      </c>
      <c r="B64" s="768" t="s">
        <v>518</v>
      </c>
      <c r="C64" s="101">
        <f aca="true" t="shared" si="15" ref="C64:N64">SUM(C38:C63)</f>
        <v>289075.63413</v>
      </c>
      <c r="D64" s="102">
        <f t="shared" si="15"/>
        <v>73768.69681</v>
      </c>
      <c r="E64" s="101">
        <f t="shared" si="15"/>
        <v>256813.58298000004</v>
      </c>
      <c r="F64" s="769">
        <f t="shared" si="15"/>
        <v>0</v>
      </c>
      <c r="G64" s="769">
        <f t="shared" si="15"/>
        <v>23838.55066</v>
      </c>
      <c r="H64" s="769">
        <f t="shared" si="15"/>
        <v>149.965</v>
      </c>
      <c r="I64" s="769">
        <f t="shared" si="15"/>
        <v>280802.09864</v>
      </c>
      <c r="J64" s="769">
        <f t="shared" si="15"/>
        <v>30884.276550000006</v>
      </c>
      <c r="K64" s="769">
        <f t="shared" si="15"/>
        <v>68764.65147000003</v>
      </c>
      <c r="L64" s="769">
        <f t="shared" si="15"/>
        <v>99648.92802</v>
      </c>
      <c r="M64" s="101">
        <f t="shared" si="15"/>
        <v>-8273.535489999987</v>
      </c>
      <c r="N64" s="103">
        <f t="shared" si="15"/>
        <v>25880.231210000005</v>
      </c>
    </row>
    <row r="65" spans="1:14" s="3" customFormat="1" ht="3" customHeight="1">
      <c r="A65" s="9"/>
      <c r="B65" s="9"/>
      <c r="C65" s="771"/>
      <c r="D65" s="771"/>
      <c r="E65" s="771"/>
      <c r="F65" s="771"/>
      <c r="G65" s="771"/>
      <c r="H65" s="771"/>
      <c r="I65" s="771"/>
      <c r="J65" s="771"/>
      <c r="K65" s="771"/>
      <c r="L65" s="771"/>
      <c r="M65" s="771"/>
      <c r="N65" s="771"/>
    </row>
    <row r="66" spans="1:14" s="3" customFormat="1" ht="12.75">
      <c r="A66" s="9" t="s">
        <v>648</v>
      </c>
      <c r="B66" s="9"/>
      <c r="C66" s="772"/>
      <c r="D66" s="772"/>
      <c r="E66" s="772"/>
      <c r="F66" s="772"/>
      <c r="G66" s="772"/>
      <c r="H66" s="772"/>
      <c r="I66" s="772"/>
      <c r="J66" s="772"/>
      <c r="K66" s="772"/>
      <c r="L66" s="772"/>
      <c r="M66" s="772"/>
      <c r="N66" s="773"/>
    </row>
    <row r="67" spans="1:12" s="3" customFormat="1" ht="12.75">
      <c r="A67" s="9" t="s">
        <v>946</v>
      </c>
      <c r="B67" s="9"/>
      <c r="C67" s="9"/>
      <c r="D67" s="9"/>
      <c r="E67" s="9"/>
      <c r="F67" s="9"/>
      <c r="G67" s="9"/>
      <c r="H67" s="9"/>
      <c r="I67" s="9"/>
      <c r="J67" s="9"/>
      <c r="K67" s="9"/>
      <c r="L67" s="2"/>
    </row>
    <row r="68" spans="1:12" s="3" customFormat="1" ht="12.75">
      <c r="A68" s="9" t="s">
        <v>947</v>
      </c>
      <c r="B68" s="9"/>
      <c r="C68" s="9"/>
      <c r="D68" s="9"/>
      <c r="E68" s="9"/>
      <c r="F68" s="9"/>
      <c r="G68" s="9"/>
      <c r="H68" s="9"/>
      <c r="I68" s="9"/>
      <c r="J68" s="9"/>
      <c r="K68" s="9"/>
      <c r="L68" s="2"/>
    </row>
    <row r="69" spans="1:12" s="3" customFormat="1" ht="12.75">
      <c r="A69" s="9" t="s">
        <v>972</v>
      </c>
      <c r="B69" s="9"/>
      <c r="C69" s="9"/>
      <c r="D69" s="9"/>
      <c r="E69" s="9"/>
      <c r="F69" s="9"/>
      <c r="G69" s="9"/>
      <c r="H69" s="9"/>
      <c r="I69" s="9"/>
      <c r="J69" s="9"/>
      <c r="K69" s="9"/>
      <c r="L69" s="2"/>
    </row>
    <row r="70" spans="1:12" s="3" customFormat="1" ht="5.25" customHeight="1">
      <c r="A70" s="9"/>
      <c r="B70" s="9"/>
      <c r="C70" s="9"/>
      <c r="D70" s="9"/>
      <c r="E70" s="9"/>
      <c r="F70" s="9"/>
      <c r="G70" s="9"/>
      <c r="H70" s="9"/>
      <c r="I70" s="9"/>
      <c r="J70" s="9"/>
      <c r="K70" s="9"/>
      <c r="L70" s="2"/>
    </row>
    <row r="71" spans="1:14" s="3" customFormat="1" ht="12.75">
      <c r="A71" s="137"/>
      <c r="B71" s="12"/>
      <c r="C71" s="12"/>
      <c r="D71" s="12"/>
      <c r="E71" s="12"/>
      <c r="F71" s="12"/>
      <c r="G71" s="12"/>
      <c r="H71" s="12"/>
      <c r="I71" s="12"/>
      <c r="J71" s="12"/>
      <c r="K71" s="12"/>
      <c r="L71" s="5"/>
      <c r="N71" s="6"/>
    </row>
    <row r="72" ht="12.75">
      <c r="M72" s="758"/>
    </row>
  </sheetData>
  <sheetProtection insertRows="0" deleteRows="0"/>
  <mergeCells count="22">
    <mergeCell ref="C35:C36"/>
    <mergeCell ref="D35:D36"/>
    <mergeCell ref="A5:A8"/>
    <mergeCell ref="B5:B7"/>
    <mergeCell ref="C5:D5"/>
    <mergeCell ref="E5:L5"/>
    <mergeCell ref="M5:N5"/>
    <mergeCell ref="C6:C7"/>
    <mergeCell ref="D6:D7"/>
    <mergeCell ref="E6:I6"/>
    <mergeCell ref="J6:L6"/>
    <mergeCell ref="M6:M7"/>
    <mergeCell ref="M35:M36"/>
    <mergeCell ref="N35:N36"/>
    <mergeCell ref="N6:N7"/>
    <mergeCell ref="A34:A37"/>
    <mergeCell ref="B34:B36"/>
    <mergeCell ref="C34:D34"/>
    <mergeCell ref="E34:L34"/>
    <mergeCell ref="M34:N34"/>
    <mergeCell ref="E35:I35"/>
    <mergeCell ref="J35:L35"/>
  </mergeCells>
  <printOptions horizontalCentered="1"/>
  <pageMargins left="0" right="0" top="0.3937007874015748" bottom="0" header="0.2362204724409449" footer="0.15748031496062992"/>
  <pageSetup cellComments="asDisplayed" fitToHeight="0" fitToWidth="1" horizontalDpi="300" verticalDpi="300" orientation="landscape" paperSize="9" scale="84" r:id="rId1"/>
</worksheet>
</file>

<file path=xl/worksheets/sheet16.xml><?xml version="1.0" encoding="utf-8"?>
<worksheet xmlns="http://schemas.openxmlformats.org/spreadsheetml/2006/main" xmlns:r="http://schemas.openxmlformats.org/officeDocument/2006/relationships">
  <sheetPr>
    <tabColor theme="0" tint="-0.1499900072813034"/>
    <pageSetUpPr fitToPage="1"/>
  </sheetPr>
  <dimension ref="A1:M21"/>
  <sheetViews>
    <sheetView zoomScalePageLayoutView="0" workbookViewId="0" topLeftCell="A1">
      <pane xSplit="7" ySplit="6" topLeftCell="H7" activePane="bottomRight" state="frozen"/>
      <selection pane="topLeft" activeCell="B3" sqref="A3:F27"/>
      <selection pane="topRight" activeCell="B3" sqref="A3:F27"/>
      <selection pane="bottomLeft" activeCell="B3" sqref="A3:F27"/>
      <selection pane="bottomRight" activeCell="A1" sqref="A1"/>
    </sheetView>
  </sheetViews>
  <sheetFormatPr defaultColWidth="9.140625" defaultRowHeight="15"/>
  <cols>
    <col min="1" max="1" width="3.57421875" style="8" customWidth="1"/>
    <col min="2" max="2" width="6.28125" style="8" customWidth="1"/>
    <col min="3" max="3" width="10.57421875" style="44" customWidth="1"/>
    <col min="4" max="5" width="12.28125" style="44" customWidth="1"/>
    <col min="6" max="6" width="6.140625" style="44" customWidth="1"/>
    <col min="7" max="7" width="8.421875" style="44" customWidth="1"/>
    <col min="8" max="11" width="12.28125" style="44" customWidth="1"/>
    <col min="12" max="12" width="10.00390625" style="8" bestFit="1" customWidth="1"/>
    <col min="13" max="13" width="1.421875" style="8" customWidth="1"/>
    <col min="14" max="16384" width="9.140625" style="8" customWidth="1"/>
  </cols>
  <sheetData>
    <row r="1" spans="1:13" ht="23.25" customHeight="1">
      <c r="A1" s="899" t="s">
        <v>999</v>
      </c>
      <c r="B1" s="7"/>
      <c r="C1" s="43"/>
      <c r="D1" s="43"/>
      <c r="E1" s="43"/>
      <c r="F1" s="43"/>
      <c r="G1" s="43"/>
      <c r="H1" s="43"/>
      <c r="I1" s="43"/>
      <c r="J1" s="43"/>
      <c r="K1" s="43"/>
      <c r="L1" s="7"/>
      <c r="M1" s="7"/>
    </row>
    <row r="2" spans="1:13" ht="13.5" thickBot="1">
      <c r="A2" s="7"/>
      <c r="B2" s="7"/>
      <c r="C2" s="43"/>
      <c r="D2" s="43"/>
      <c r="E2" s="43"/>
      <c r="F2" s="43"/>
      <c r="G2" s="43"/>
      <c r="H2" s="43"/>
      <c r="I2" s="43"/>
      <c r="J2" s="43"/>
      <c r="K2" s="43"/>
      <c r="L2" s="68" t="s">
        <v>513</v>
      </c>
      <c r="M2" s="7"/>
    </row>
    <row r="3" spans="1:13" ht="15" customHeight="1">
      <c r="A3" s="1504" t="s">
        <v>492</v>
      </c>
      <c r="B3" s="1501" t="s">
        <v>497</v>
      </c>
      <c r="C3" s="1501"/>
      <c r="D3" s="1501"/>
      <c r="E3" s="1501"/>
      <c r="F3" s="1501"/>
      <c r="G3" s="1501"/>
      <c r="H3" s="158" t="s">
        <v>674</v>
      </c>
      <c r="I3" s="1506" t="s">
        <v>499</v>
      </c>
      <c r="J3" s="1506"/>
      <c r="K3" s="152" t="s">
        <v>500</v>
      </c>
      <c r="L3" s="154" t="s">
        <v>498</v>
      </c>
      <c r="M3" s="7"/>
    </row>
    <row r="4" spans="1:13" ht="26.25" customHeight="1">
      <c r="A4" s="1505"/>
      <c r="B4" s="1502"/>
      <c r="C4" s="1502"/>
      <c r="D4" s="1502"/>
      <c r="E4" s="1502"/>
      <c r="F4" s="1502"/>
      <c r="G4" s="1502"/>
      <c r="H4" s="159" t="s">
        <v>501</v>
      </c>
      <c r="I4" s="87" t="s">
        <v>675</v>
      </c>
      <c r="J4" s="539" t="s">
        <v>10</v>
      </c>
      <c r="K4" s="153" t="s">
        <v>502</v>
      </c>
      <c r="L4" s="155" t="s">
        <v>676</v>
      </c>
      <c r="M4" s="7"/>
    </row>
    <row r="5" spans="1:13" ht="15.75" customHeight="1">
      <c r="A5" s="212"/>
      <c r="B5" s="1503"/>
      <c r="C5" s="1503"/>
      <c r="D5" s="1503"/>
      <c r="E5" s="1503"/>
      <c r="F5" s="1503"/>
      <c r="G5" s="1503"/>
      <c r="H5" s="160" t="s">
        <v>572</v>
      </c>
      <c r="I5" s="88" t="s">
        <v>573</v>
      </c>
      <c r="J5" s="88" t="s">
        <v>574</v>
      </c>
      <c r="K5" s="88" t="s">
        <v>575</v>
      </c>
      <c r="L5" s="89" t="s">
        <v>677</v>
      </c>
      <c r="M5" s="7"/>
    </row>
    <row r="6" spans="1:13" ht="12.75">
      <c r="A6" s="901">
        <v>1</v>
      </c>
      <c r="B6" s="902" t="s">
        <v>678</v>
      </c>
      <c r="C6" s="903"/>
      <c r="D6" s="903"/>
      <c r="E6" s="903"/>
      <c r="F6" s="903"/>
      <c r="G6" s="904"/>
      <c r="H6" s="905">
        <f>SUM(H7:H11)+H14+H15</f>
        <v>2463642.2747</v>
      </c>
      <c r="I6" s="906">
        <f>SUM(I7:I11)+I14+I15</f>
        <v>942805.73245</v>
      </c>
      <c r="J6" s="906">
        <f>SUM(J7:J11)+J14+J15</f>
        <v>83599.52493</v>
      </c>
      <c r="K6" s="906">
        <f>SUM(K7:K11)+K14+K15</f>
        <v>835724.82234</v>
      </c>
      <c r="L6" s="907">
        <f>SUM(L7:L11)+L14+L15</f>
        <v>2570723.18481</v>
      </c>
      <c r="M6" s="7"/>
    </row>
    <row r="7" spans="1:13" ht="12.75">
      <c r="A7" s="213">
        <f aca="true" t="shared" si="0" ref="A7:A15">A6+1</f>
        <v>2</v>
      </c>
      <c r="B7" s="166" t="s">
        <v>494</v>
      </c>
      <c r="C7" s="90" t="s">
        <v>503</v>
      </c>
      <c r="D7" s="91"/>
      <c r="E7" s="91"/>
      <c r="F7" s="91"/>
      <c r="G7" s="163"/>
      <c r="H7" s="139">
        <f>'11.a'!C3</f>
        <v>48116.22302</v>
      </c>
      <c r="I7" s="140">
        <f>'11.a'!C8</f>
        <v>2442.16475</v>
      </c>
      <c r="J7" s="140">
        <f>'11.a'!C4</f>
        <v>2442.16475</v>
      </c>
      <c r="K7" s="140">
        <f>'11.a'!C14</f>
        <v>0</v>
      </c>
      <c r="L7" s="908">
        <f>H7+I7-K7</f>
        <v>50558.38777</v>
      </c>
      <c r="M7" s="7"/>
    </row>
    <row r="8" spans="1:13" ht="12.75">
      <c r="A8" s="214">
        <f t="shared" si="0"/>
        <v>3</v>
      </c>
      <c r="B8" s="161"/>
      <c r="C8" s="92" t="s">
        <v>504</v>
      </c>
      <c r="D8" s="93"/>
      <c r="E8" s="93"/>
      <c r="F8" s="93"/>
      <c r="G8" s="164"/>
      <c r="H8" s="141">
        <f>'11.b'!C3</f>
        <v>536640.80608</v>
      </c>
      <c r="I8" s="142">
        <f>'11.b'!C14</f>
        <v>403244.48395</v>
      </c>
      <c r="J8" s="148">
        <f>'11.b'!C5</f>
        <v>44861.27808</v>
      </c>
      <c r="K8" s="142">
        <f>'11.b'!C25</f>
        <v>300268.42434</v>
      </c>
      <c r="L8" s="909">
        <f aca="true" t="shared" si="1" ref="L8:L15">H8+I8-K8</f>
        <v>639616.86569</v>
      </c>
      <c r="M8" s="7"/>
    </row>
    <row r="9" spans="1:13" ht="12.75">
      <c r="A9" s="214">
        <f t="shared" si="0"/>
        <v>4</v>
      </c>
      <c r="B9" s="161"/>
      <c r="C9" s="92" t="s">
        <v>505</v>
      </c>
      <c r="D9" s="93"/>
      <c r="E9" s="93"/>
      <c r="F9" s="93"/>
      <c r="G9" s="164"/>
      <c r="H9" s="141">
        <f>'11.c'!C3</f>
        <v>84501.41484</v>
      </c>
      <c r="I9" s="142">
        <f>'11.c'!C7</f>
        <v>106695.68626</v>
      </c>
      <c r="J9" s="149">
        <v>0</v>
      </c>
      <c r="K9" s="142">
        <f>'11.c'!C8</f>
        <v>88090.4846</v>
      </c>
      <c r="L9" s="909">
        <f>H9+I9-K9</f>
        <v>103106.6165</v>
      </c>
      <c r="M9" s="7"/>
    </row>
    <row r="10" spans="1:12" ht="12.75">
      <c r="A10" s="214">
        <f t="shared" si="0"/>
        <v>5</v>
      </c>
      <c r="B10" s="161"/>
      <c r="C10" s="92" t="s">
        <v>506</v>
      </c>
      <c r="D10" s="93"/>
      <c r="E10" s="93"/>
      <c r="F10" s="93"/>
      <c r="G10" s="164"/>
      <c r="H10" s="141">
        <f>'11.d'!C3</f>
        <v>33217.31374</v>
      </c>
      <c r="I10" s="142">
        <f>'11.d'!C9</f>
        <v>4203.5756</v>
      </c>
      <c r="J10" s="140">
        <f>'11.d'!C4</f>
        <v>4203.5756</v>
      </c>
      <c r="K10" s="142">
        <f>'11.d'!C15</f>
        <v>2247.133</v>
      </c>
      <c r="L10" s="909">
        <f t="shared" si="1"/>
        <v>35173.75633999999</v>
      </c>
    </row>
    <row r="11" spans="1:12" ht="12.75">
      <c r="A11" s="214">
        <f t="shared" si="0"/>
        <v>6</v>
      </c>
      <c r="B11" s="161"/>
      <c r="C11" s="92" t="s">
        <v>507</v>
      </c>
      <c r="D11" s="93"/>
      <c r="E11" s="93"/>
      <c r="F11" s="93"/>
      <c r="G11" s="164"/>
      <c r="H11" s="141">
        <f>'11.e'!F8</f>
        <v>170220.925</v>
      </c>
      <c r="I11" s="142">
        <f>'11.e'!F13</f>
        <v>111185.23200999999</v>
      </c>
      <c r="J11" s="149">
        <v>0</v>
      </c>
      <c r="K11" s="142">
        <f>'11.e'!F18</f>
        <v>86183.92347000001</v>
      </c>
      <c r="L11" s="909">
        <f t="shared" si="1"/>
        <v>195222.23353999996</v>
      </c>
    </row>
    <row r="12" spans="1:12" ht="12.75">
      <c r="A12" s="214" t="s">
        <v>679</v>
      </c>
      <c r="B12" s="161"/>
      <c r="C12" s="92" t="s">
        <v>510</v>
      </c>
      <c r="D12" s="93" t="s">
        <v>511</v>
      </c>
      <c r="E12" s="93"/>
      <c r="F12" s="93"/>
      <c r="G12" s="164"/>
      <c r="H12" s="141">
        <f>'11.e'!F6</f>
        <v>79719.87031</v>
      </c>
      <c r="I12" s="142">
        <f>'11.e'!F11</f>
        <v>40018.06693</v>
      </c>
      <c r="J12" s="149">
        <v>0</v>
      </c>
      <c r="K12" s="142">
        <f>'11.e'!F16</f>
        <v>29006.23793</v>
      </c>
      <c r="L12" s="909">
        <f t="shared" si="1"/>
        <v>90731.69931</v>
      </c>
    </row>
    <row r="13" spans="1:12" ht="12.75">
      <c r="A13" s="214" t="s">
        <v>680</v>
      </c>
      <c r="B13" s="161"/>
      <c r="C13" s="92"/>
      <c r="D13" s="93" t="s">
        <v>512</v>
      </c>
      <c r="E13" s="93"/>
      <c r="F13" s="93"/>
      <c r="G13" s="164"/>
      <c r="H13" s="141">
        <f>'11.e'!F7</f>
        <v>11706.02541</v>
      </c>
      <c r="I13" s="142">
        <f>'11.e'!F12</f>
        <v>9463.02517</v>
      </c>
      <c r="J13" s="149">
        <v>0</v>
      </c>
      <c r="K13" s="142">
        <f>'11.e'!F17</f>
        <v>11110.85261</v>
      </c>
      <c r="L13" s="909">
        <f t="shared" si="1"/>
        <v>10058.197970000003</v>
      </c>
    </row>
    <row r="14" spans="1:12" ht="12.75">
      <c r="A14" s="214">
        <f>A11+1</f>
        <v>7</v>
      </c>
      <c r="B14" s="161"/>
      <c r="C14" s="92" t="s">
        <v>508</v>
      </c>
      <c r="D14" s="93"/>
      <c r="E14" s="93"/>
      <c r="F14" s="93"/>
      <c r="G14" s="164"/>
      <c r="H14" s="141">
        <f>'11.f'!C3</f>
        <v>108086.61642</v>
      </c>
      <c r="I14" s="142">
        <f>'11.f'!C4</f>
        <v>59375.89296</v>
      </c>
      <c r="J14" s="149">
        <v>0</v>
      </c>
      <c r="K14" s="142">
        <f>'11.f'!C15</f>
        <v>47793.729400000004</v>
      </c>
      <c r="L14" s="909">
        <f t="shared" si="1"/>
        <v>119668.77997999999</v>
      </c>
    </row>
    <row r="15" spans="1:12" ht="13.5" thickBot="1">
      <c r="A15" s="215">
        <f t="shared" si="0"/>
        <v>8</v>
      </c>
      <c r="B15" s="162"/>
      <c r="C15" s="94" t="s">
        <v>509</v>
      </c>
      <c r="D15" s="95"/>
      <c r="E15" s="95"/>
      <c r="F15" s="95"/>
      <c r="G15" s="165"/>
      <c r="H15" s="143">
        <f>'11.g'!C3</f>
        <v>1482858.9756</v>
      </c>
      <c r="I15" s="144">
        <f>'11.g'!C10</f>
        <v>255658.69692</v>
      </c>
      <c r="J15" s="144">
        <f>'11.g'!C5</f>
        <v>32092.5065</v>
      </c>
      <c r="K15" s="144">
        <f>'11.g'!C16</f>
        <v>311141.12753</v>
      </c>
      <c r="L15" s="910">
        <f t="shared" si="1"/>
        <v>1427376.54499</v>
      </c>
    </row>
    <row r="16" spans="2:12" ht="12.75">
      <c r="B16" s="10"/>
      <c r="H16" s="540"/>
      <c r="L16" s="540"/>
    </row>
    <row r="17" ht="12.75">
      <c r="A17" s="8" t="s">
        <v>648</v>
      </c>
    </row>
    <row r="18" spans="1:10" ht="12.75">
      <c r="A18" s="147" t="s">
        <v>11</v>
      </c>
      <c r="B18" s="138"/>
      <c r="C18" s="145"/>
      <c r="D18" s="145"/>
      <c r="E18" s="145"/>
      <c r="F18" s="146"/>
      <c r="G18" s="145"/>
      <c r="H18" s="145"/>
      <c r="I18" s="96"/>
      <c r="J18" s="96"/>
    </row>
    <row r="19" spans="1:10" ht="12.75">
      <c r="A19" s="17"/>
      <c r="B19" s="96"/>
      <c r="C19" s="96"/>
      <c r="D19" s="96"/>
      <c r="E19" s="96"/>
      <c r="F19" s="96"/>
      <c r="G19" s="96"/>
      <c r="H19" s="96"/>
      <c r="I19" s="96"/>
      <c r="J19" s="96"/>
    </row>
    <row r="20" spans="3:12" ht="12.75">
      <c r="C20" s="69"/>
      <c r="D20" s="69"/>
      <c r="E20" s="69"/>
      <c r="F20" s="69"/>
      <c r="G20" s="69"/>
      <c r="H20" s="69"/>
      <c r="I20" s="69"/>
      <c r="J20" s="817"/>
      <c r="K20" s="818"/>
      <c r="L20" s="64"/>
    </row>
    <row r="21" spans="3:12" ht="12.75">
      <c r="C21" s="69"/>
      <c r="D21" s="69"/>
      <c r="E21" s="69"/>
      <c r="F21" s="69"/>
      <c r="G21" s="69"/>
      <c r="H21" s="69"/>
      <c r="I21" s="69"/>
      <c r="J21" s="69"/>
      <c r="K21" s="69"/>
      <c r="L21" s="64"/>
    </row>
  </sheetData>
  <sheetProtection/>
  <mergeCells count="3">
    <mergeCell ref="B3:G5"/>
    <mergeCell ref="A3:A4"/>
    <mergeCell ref="I3:J3"/>
  </mergeCells>
  <printOptions horizontalCentered="1"/>
  <pageMargins left="0.2362204724409449" right="0.2362204724409449" top="0.8661417322834646" bottom="0.984251968503937" header="0.5118110236220472" footer="0.5118110236220472"/>
  <pageSetup cellComments="asDisplayed" fitToHeight="1" fitToWidth="1" horizontalDpi="300" verticalDpi="300" orientation="landscape" paperSize="9" r:id="rId1"/>
</worksheet>
</file>

<file path=xl/worksheets/sheet17.xml><?xml version="1.0" encoding="utf-8"?>
<worksheet xmlns="http://schemas.openxmlformats.org/spreadsheetml/2006/main" xmlns:r="http://schemas.openxmlformats.org/officeDocument/2006/relationships">
  <sheetPr>
    <tabColor theme="0" tint="-0.1499900072813034"/>
  </sheetPr>
  <dimension ref="A1:C27"/>
  <sheetViews>
    <sheetView workbookViewId="0" topLeftCell="A1">
      <selection activeCell="A1" sqref="A1"/>
    </sheetView>
  </sheetViews>
  <sheetFormatPr defaultColWidth="9.140625" defaultRowHeight="15"/>
  <cols>
    <col min="1" max="1" width="14.421875" style="8" customWidth="1"/>
    <col min="2" max="2" width="30.140625" style="8" customWidth="1"/>
    <col min="3" max="3" width="16.140625" style="44" customWidth="1"/>
    <col min="4" max="6" width="9.140625" style="7" customWidth="1"/>
    <col min="7" max="16384" width="9.140625" style="8" customWidth="1"/>
  </cols>
  <sheetData>
    <row r="1" spans="1:3" ht="18.75">
      <c r="A1" s="917" t="s">
        <v>12</v>
      </c>
      <c r="B1" s="227"/>
      <c r="C1" s="236"/>
    </row>
    <row r="2" spans="1:3" ht="13.5" thickBot="1">
      <c r="A2" s="227"/>
      <c r="B2" s="227"/>
      <c r="C2" s="743" t="s">
        <v>513</v>
      </c>
    </row>
    <row r="3" spans="1:3" ht="13.5" thickBot="1">
      <c r="A3" s="1508" t="s">
        <v>533</v>
      </c>
      <c r="B3" s="1509"/>
      <c r="C3" s="526">
        <v>48116.22302</v>
      </c>
    </row>
    <row r="4" spans="1:3" ht="12.75">
      <c r="A4" s="1354" t="s">
        <v>535</v>
      </c>
      <c r="B4" s="744" t="s">
        <v>536</v>
      </c>
      <c r="C4" s="104">
        <v>2442.16475</v>
      </c>
    </row>
    <row r="5" spans="1:3" ht="12.75">
      <c r="A5" s="1507"/>
      <c r="B5" s="245" t="s">
        <v>537</v>
      </c>
      <c r="C5" s="75"/>
    </row>
    <row r="6" spans="1:3" ht="12.75">
      <c r="A6" s="1507"/>
      <c r="B6" s="245" t="s">
        <v>538</v>
      </c>
      <c r="C6" s="75"/>
    </row>
    <row r="7" spans="1:3" ht="13.5" thickBot="1">
      <c r="A7" s="1507"/>
      <c r="B7" s="245" t="s">
        <v>539</v>
      </c>
      <c r="C7" s="75"/>
    </row>
    <row r="8" spans="1:3" ht="13.5" thickBot="1">
      <c r="A8" s="1355"/>
      <c r="B8" s="745" t="s">
        <v>517</v>
      </c>
      <c r="C8" s="122">
        <f>SUM(C4:C7)</f>
        <v>2442.16475</v>
      </c>
    </row>
    <row r="9" spans="1:3" ht="12.75">
      <c r="A9" s="1354" t="s">
        <v>540</v>
      </c>
      <c r="B9" s="744" t="s">
        <v>541</v>
      </c>
      <c r="C9" s="104"/>
    </row>
    <row r="10" spans="1:3" ht="12.75">
      <c r="A10" s="1507"/>
      <c r="B10" s="245" t="s">
        <v>542</v>
      </c>
      <c r="C10" s="75"/>
    </row>
    <row r="11" spans="1:3" ht="12.75">
      <c r="A11" s="1507"/>
      <c r="B11" s="245" t="s">
        <v>543</v>
      </c>
      <c r="C11" s="75"/>
    </row>
    <row r="12" spans="1:3" ht="12.75">
      <c r="A12" s="1507"/>
      <c r="B12" s="245" t="s">
        <v>544</v>
      </c>
      <c r="C12" s="75"/>
    </row>
    <row r="13" spans="1:3" ht="13.5" thickBot="1">
      <c r="A13" s="1507"/>
      <c r="B13" s="746" t="s">
        <v>720</v>
      </c>
      <c r="C13" s="78"/>
    </row>
    <row r="14" spans="1:3" ht="13.5" thickBot="1">
      <c r="A14" s="1355"/>
      <c r="B14" s="745" t="s">
        <v>517</v>
      </c>
      <c r="C14" s="122">
        <f>SUM(C9:C13)</f>
        <v>0</v>
      </c>
    </row>
    <row r="15" spans="1:3" ht="13.5" thickBot="1">
      <c r="A15" s="1508" t="s">
        <v>534</v>
      </c>
      <c r="B15" s="1509"/>
      <c r="C15" s="122">
        <f>C3+C8-C14</f>
        <v>50558.38777</v>
      </c>
    </row>
    <row r="16" spans="1:3" ht="12.75">
      <c r="A16" s="227"/>
      <c r="B16" s="227"/>
      <c r="C16" s="236"/>
    </row>
    <row r="17" spans="1:3" ht="12.75">
      <c r="A17" s="227" t="s">
        <v>648</v>
      </c>
      <c r="B17" s="227"/>
      <c r="C17" s="236"/>
    </row>
    <row r="18" spans="1:3" ht="12.75">
      <c r="A18" s="227" t="s">
        <v>659</v>
      </c>
      <c r="B18" s="227"/>
      <c r="C18" s="236"/>
    </row>
    <row r="19" s="7" customFormat="1" ht="12.75">
      <c r="C19" s="43"/>
    </row>
    <row r="20" s="7" customFormat="1" ht="12.75">
      <c r="C20" s="43"/>
    </row>
    <row r="21" s="7" customFormat="1" ht="12.75">
      <c r="C21" s="43"/>
    </row>
    <row r="22" s="7" customFormat="1" ht="12.75">
      <c r="C22" s="43"/>
    </row>
    <row r="23" s="7" customFormat="1" ht="12.75">
      <c r="C23" s="43"/>
    </row>
    <row r="24" s="7" customFormat="1" ht="12.75">
      <c r="C24" s="43"/>
    </row>
    <row r="25" s="7" customFormat="1" ht="12.75">
      <c r="C25" s="43"/>
    </row>
    <row r="26" s="7" customFormat="1" ht="12.75">
      <c r="C26" s="43"/>
    </row>
    <row r="27" s="7" customFormat="1" ht="12.75">
      <c r="C27" s="43"/>
    </row>
  </sheetData>
  <sheetProtection/>
  <mergeCells count="4">
    <mergeCell ref="A4:A8"/>
    <mergeCell ref="A9:A14"/>
    <mergeCell ref="A3:B3"/>
    <mergeCell ref="A15:B15"/>
  </mergeCells>
  <printOptions horizontalCentered="1"/>
  <pageMargins left="0.7874015748031497" right="0.7874015748031497" top="0.984251968503937" bottom="0.984251968503937" header="0.5118110236220472" footer="0.5118110236220472"/>
  <pageSetup horizontalDpi="600" verticalDpi="600" orientation="landscape" paperSize="9" scale="110" r:id="rId1"/>
</worksheet>
</file>

<file path=xl/worksheets/sheet18.xml><?xml version="1.0" encoding="utf-8"?>
<worksheet xmlns="http://schemas.openxmlformats.org/spreadsheetml/2006/main" xmlns:r="http://schemas.openxmlformats.org/officeDocument/2006/relationships">
  <sheetPr>
    <tabColor theme="0" tint="-0.1499900072813034"/>
    <pageSetUpPr fitToPage="1"/>
  </sheetPr>
  <dimension ref="A1:M37"/>
  <sheetViews>
    <sheetView workbookViewId="0" topLeftCell="A1">
      <selection activeCell="A1" sqref="A1"/>
    </sheetView>
  </sheetViews>
  <sheetFormatPr defaultColWidth="9.140625" defaultRowHeight="15"/>
  <cols>
    <col min="1" max="1" width="10.57421875" style="30" customWidth="1"/>
    <col min="2" max="2" width="43.57421875" style="30" customWidth="1"/>
    <col min="3" max="3" width="17.00390625" style="46" customWidth="1"/>
    <col min="4" max="16384" width="9.140625" style="30" customWidth="1"/>
  </cols>
  <sheetData>
    <row r="1" spans="1:9" ht="18.75">
      <c r="A1" s="918" t="s">
        <v>13</v>
      </c>
      <c r="B1" s="49"/>
      <c r="C1" s="49"/>
      <c r="D1" s="49"/>
      <c r="E1" s="49"/>
      <c r="F1" s="49"/>
      <c r="G1" s="49"/>
      <c r="H1" s="49"/>
      <c r="I1" s="49"/>
    </row>
    <row r="2" spans="1:9" ht="13.5" customHeight="1" thickBot="1">
      <c r="A2" s="49"/>
      <c r="B2" s="49"/>
      <c r="C2" s="257" t="s">
        <v>513</v>
      </c>
      <c r="D2" s="49"/>
      <c r="E2" s="49"/>
      <c r="F2" s="49"/>
      <c r="G2" s="49"/>
      <c r="H2" s="49"/>
      <c r="I2" s="49"/>
    </row>
    <row r="3" spans="1:9" ht="16.5" customHeight="1" thickBot="1">
      <c r="A3" s="1508" t="s">
        <v>533</v>
      </c>
      <c r="B3" s="1515"/>
      <c r="C3" s="361">
        <v>536640.80608</v>
      </c>
      <c r="D3" s="49"/>
      <c r="E3" s="49"/>
      <c r="F3" s="49"/>
      <c r="G3" s="49"/>
      <c r="H3" s="49"/>
      <c r="I3" s="49"/>
    </row>
    <row r="4" spans="1:9" ht="12.75" customHeight="1">
      <c r="A4" s="1510" t="s">
        <v>535</v>
      </c>
      <c r="B4" s="258" t="s">
        <v>545</v>
      </c>
      <c r="C4" s="106">
        <v>229820.95921</v>
      </c>
      <c r="D4" s="49"/>
      <c r="E4" s="49"/>
      <c r="F4" s="49"/>
      <c r="G4" s="49"/>
      <c r="H4" s="49"/>
      <c r="I4" s="49"/>
    </row>
    <row r="5" spans="1:9" ht="12.75" customHeight="1">
      <c r="A5" s="1511"/>
      <c r="B5" s="259" t="s">
        <v>546</v>
      </c>
      <c r="C5" s="107">
        <v>44861.27808</v>
      </c>
      <c r="D5" s="49"/>
      <c r="E5" s="49"/>
      <c r="F5" s="49"/>
      <c r="G5" s="49"/>
      <c r="H5" s="49"/>
      <c r="I5" s="49"/>
    </row>
    <row r="6" spans="1:9" ht="12.75" customHeight="1">
      <c r="A6" s="1511"/>
      <c r="B6" s="260" t="s">
        <v>132</v>
      </c>
      <c r="C6" s="107"/>
      <c r="D6" s="49"/>
      <c r="E6" s="49"/>
      <c r="F6" s="49"/>
      <c r="G6" s="49"/>
      <c r="H6" s="49"/>
      <c r="I6" s="49"/>
    </row>
    <row r="7" spans="1:9" ht="12.75" customHeight="1">
      <c r="A7" s="1511"/>
      <c r="B7" s="259" t="s">
        <v>547</v>
      </c>
      <c r="C7" s="107">
        <v>2769.18666</v>
      </c>
      <c r="D7" s="49"/>
      <c r="E7" s="49"/>
      <c r="F7" s="49"/>
      <c r="G7" s="49"/>
      <c r="H7" s="49"/>
      <c r="I7" s="49"/>
    </row>
    <row r="8" spans="1:9" ht="12.75" customHeight="1">
      <c r="A8" s="1511"/>
      <c r="B8" s="259" t="s">
        <v>548</v>
      </c>
      <c r="C8" s="108">
        <v>11.06</v>
      </c>
      <c r="D8" s="49"/>
      <c r="E8" s="49"/>
      <c r="F8" s="49"/>
      <c r="G8" s="49"/>
      <c r="H8" s="49"/>
      <c r="I8" s="49"/>
    </row>
    <row r="9" spans="1:9" ht="12.75" customHeight="1">
      <c r="A9" s="1511"/>
      <c r="B9" s="259" t="s">
        <v>133</v>
      </c>
      <c r="C9" s="107"/>
      <c r="D9" s="49"/>
      <c r="E9" s="49"/>
      <c r="F9" s="49"/>
      <c r="G9" s="49"/>
      <c r="H9" s="49"/>
      <c r="I9" s="49"/>
    </row>
    <row r="10" spans="1:9" ht="12.75" customHeight="1">
      <c r="A10" s="1511"/>
      <c r="B10" s="261" t="s">
        <v>549</v>
      </c>
      <c r="C10" s="262">
        <f>SUM(C11:C13)</f>
        <v>125782</v>
      </c>
      <c r="D10" s="49"/>
      <c r="E10" s="49"/>
      <c r="F10" s="49"/>
      <c r="G10" s="49"/>
      <c r="H10" s="49"/>
      <c r="I10" s="49"/>
    </row>
    <row r="11" spans="1:9" ht="12.75" customHeight="1">
      <c r="A11" s="1511"/>
      <c r="B11" s="259" t="s">
        <v>550</v>
      </c>
      <c r="C11" s="107"/>
      <c r="D11" s="49"/>
      <c r="E11" s="49"/>
      <c r="F11" s="49"/>
      <c r="G11" s="49"/>
      <c r="H11" s="49"/>
      <c r="I11" s="49"/>
    </row>
    <row r="12" spans="1:9" ht="12.75" customHeight="1">
      <c r="A12" s="1511"/>
      <c r="B12" s="263" t="s">
        <v>551</v>
      </c>
      <c r="C12" s="107">
        <v>125782</v>
      </c>
      <c r="D12" s="49"/>
      <c r="E12" s="49"/>
      <c r="F12" s="49"/>
      <c r="G12" s="49"/>
      <c r="H12" s="49"/>
      <c r="I12" s="49"/>
    </row>
    <row r="13" spans="1:9" ht="12.75" customHeight="1" thickBot="1">
      <c r="A13" s="1511"/>
      <c r="B13" s="259" t="s">
        <v>552</v>
      </c>
      <c r="C13" s="109"/>
      <c r="D13" s="49"/>
      <c r="E13" s="49"/>
      <c r="F13" s="49"/>
      <c r="G13" s="49"/>
      <c r="H13" s="49"/>
      <c r="I13" s="49"/>
    </row>
    <row r="14" spans="1:9" s="31" customFormat="1" ht="15.75" customHeight="1" thickBot="1">
      <c r="A14" s="1512"/>
      <c r="B14" s="264" t="s">
        <v>518</v>
      </c>
      <c r="C14" s="110">
        <f>C4+C5+C6+C7+C8+C9+C10</f>
        <v>403244.48395</v>
      </c>
      <c r="D14" s="265"/>
      <c r="E14" s="265"/>
      <c r="F14" s="265"/>
      <c r="G14" s="265"/>
      <c r="H14" s="265"/>
      <c r="I14" s="265"/>
    </row>
    <row r="15" spans="1:9" ht="12.75" customHeight="1">
      <c r="A15" s="1513" t="s">
        <v>540</v>
      </c>
      <c r="B15" s="266" t="s">
        <v>608</v>
      </c>
      <c r="C15" s="267">
        <f>SUM(C16:C19)</f>
        <v>298902.7676</v>
      </c>
      <c r="D15" s="49"/>
      <c r="E15" s="49"/>
      <c r="F15" s="49"/>
      <c r="G15" s="49"/>
      <c r="H15" s="49"/>
      <c r="I15" s="49"/>
    </row>
    <row r="16" spans="1:9" ht="12.75" customHeight="1">
      <c r="A16" s="1513"/>
      <c r="B16" s="268" t="s">
        <v>702</v>
      </c>
      <c r="C16" s="111">
        <v>225447.64802</v>
      </c>
      <c r="D16" s="49"/>
      <c r="E16" s="49"/>
      <c r="F16" s="49"/>
      <c r="G16" s="49"/>
      <c r="H16" s="49"/>
      <c r="I16" s="49"/>
    </row>
    <row r="17" spans="1:9" ht="12.75" customHeight="1">
      <c r="A17" s="1513"/>
      <c r="B17" s="269" t="s">
        <v>553</v>
      </c>
      <c r="C17" s="112">
        <v>56535.7298</v>
      </c>
      <c r="D17" s="49"/>
      <c r="E17" s="49"/>
      <c r="F17" s="49"/>
      <c r="G17" s="49"/>
      <c r="H17" s="49"/>
      <c r="I17" s="49"/>
    </row>
    <row r="18" spans="1:9" ht="12.75" customHeight="1">
      <c r="A18" s="1513"/>
      <c r="B18" s="269" t="s">
        <v>554</v>
      </c>
      <c r="C18" s="112">
        <v>9601</v>
      </c>
      <c r="D18" s="49"/>
      <c r="E18" s="49"/>
      <c r="F18" s="49"/>
      <c r="G18" s="49"/>
      <c r="H18" s="49"/>
      <c r="I18" s="49"/>
    </row>
    <row r="19" spans="1:9" ht="12.75" customHeight="1">
      <c r="A19" s="1513"/>
      <c r="B19" s="269" t="s">
        <v>134</v>
      </c>
      <c r="C19" s="112">
        <v>7318.38978</v>
      </c>
      <c r="D19" s="49"/>
      <c r="E19" s="49"/>
      <c r="F19" s="49"/>
      <c r="G19" s="49"/>
      <c r="H19" s="49"/>
      <c r="I19" s="49"/>
    </row>
    <row r="20" spans="1:9" ht="12.75" customHeight="1">
      <c r="A20" s="1513"/>
      <c r="B20" s="270" t="s">
        <v>135</v>
      </c>
      <c r="C20" s="113">
        <v>1365.65674</v>
      </c>
      <c r="D20" s="49"/>
      <c r="E20" s="49"/>
      <c r="F20" s="49"/>
      <c r="G20" s="49"/>
      <c r="H20" s="49"/>
      <c r="I20" s="49"/>
    </row>
    <row r="21" spans="1:9" ht="12.75" customHeight="1">
      <c r="A21" s="1513"/>
      <c r="B21" s="271" t="s">
        <v>555</v>
      </c>
      <c r="C21" s="272">
        <f>SUM(C22:C24)</f>
        <v>0</v>
      </c>
      <c r="D21" s="49"/>
      <c r="E21" s="49"/>
      <c r="F21" s="49"/>
      <c r="G21" s="49"/>
      <c r="H21" s="49"/>
      <c r="I21" s="49"/>
    </row>
    <row r="22" spans="1:9" ht="12.75" customHeight="1">
      <c r="A22" s="1513"/>
      <c r="B22" s="259" t="s">
        <v>556</v>
      </c>
      <c r="C22" s="107"/>
      <c r="D22" s="49"/>
      <c r="E22" s="49"/>
      <c r="F22" s="49"/>
      <c r="G22" s="49"/>
      <c r="H22" s="49"/>
      <c r="I22" s="49"/>
    </row>
    <row r="23" spans="1:9" ht="12.75" customHeight="1">
      <c r="A23" s="1513"/>
      <c r="B23" s="259" t="s">
        <v>557</v>
      </c>
      <c r="C23" s="107"/>
      <c r="D23" s="49"/>
      <c r="E23" s="49"/>
      <c r="F23" s="49"/>
      <c r="G23" s="49"/>
      <c r="H23" s="49"/>
      <c r="I23" s="49"/>
    </row>
    <row r="24" spans="1:9" ht="12.75" customHeight="1" thickBot="1">
      <c r="A24" s="1513"/>
      <c r="B24" s="259" t="s">
        <v>558</v>
      </c>
      <c r="C24" s="107"/>
      <c r="D24" s="49"/>
      <c r="E24" s="49"/>
      <c r="F24" s="49"/>
      <c r="G24" s="49"/>
      <c r="H24" s="49"/>
      <c r="I24" s="49"/>
    </row>
    <row r="25" spans="1:9" ht="13.5" thickBot="1">
      <c r="A25" s="1514"/>
      <c r="B25" s="264" t="s">
        <v>517</v>
      </c>
      <c r="C25" s="114">
        <f>C15+C20+C21</f>
        <v>300268.42434</v>
      </c>
      <c r="D25" s="49"/>
      <c r="E25" s="49"/>
      <c r="F25" s="49"/>
      <c r="G25" s="49"/>
      <c r="H25" s="49"/>
      <c r="I25" s="49"/>
    </row>
    <row r="26" spans="1:9" ht="18.75" customHeight="1" thickBot="1">
      <c r="A26" s="1508" t="s">
        <v>534</v>
      </c>
      <c r="B26" s="1515"/>
      <c r="C26" s="114">
        <f>C3+C14-C25</f>
        <v>639616.86569</v>
      </c>
      <c r="D26" s="49"/>
      <c r="E26" s="49"/>
      <c r="F26" s="49"/>
      <c r="G26" s="49"/>
      <c r="H26" s="49"/>
      <c r="I26" s="49"/>
    </row>
    <row r="27" spans="1:9" ht="12.75" customHeight="1">
      <c r="A27" s="49"/>
      <c r="B27" s="49"/>
      <c r="C27" s="50"/>
      <c r="D27" s="49"/>
      <c r="E27" s="49"/>
      <c r="F27" s="49"/>
      <c r="G27" s="49"/>
      <c r="H27" s="49"/>
      <c r="I27" s="49"/>
    </row>
    <row r="28" spans="1:9" ht="12.75">
      <c r="A28" s="227" t="s">
        <v>648</v>
      </c>
      <c r="B28" s="49"/>
      <c r="C28" s="50"/>
      <c r="D28" s="49"/>
      <c r="E28" s="49"/>
      <c r="F28" s="49"/>
      <c r="G28" s="49"/>
      <c r="H28" s="49"/>
      <c r="I28" s="49"/>
    </row>
    <row r="29" spans="1:9" ht="12.75">
      <c r="A29" s="273" t="s">
        <v>659</v>
      </c>
      <c r="B29" s="49"/>
      <c r="C29" s="50"/>
      <c r="D29" s="49"/>
      <c r="E29" s="49"/>
      <c r="F29" s="49"/>
      <c r="G29" s="49"/>
      <c r="H29" s="49"/>
      <c r="I29" s="49"/>
    </row>
    <row r="30" spans="1:9" ht="12.75">
      <c r="A30" s="545"/>
      <c r="B30" s="32"/>
      <c r="C30" s="45"/>
      <c r="D30" s="49"/>
      <c r="E30" s="49"/>
      <c r="F30" s="49"/>
      <c r="G30" s="49"/>
      <c r="H30" s="49"/>
      <c r="I30" s="49"/>
    </row>
    <row r="31" spans="1:9" ht="26.25" customHeight="1">
      <c r="A31" s="545"/>
      <c r="B31" s="1516" t="s">
        <v>1178</v>
      </c>
      <c r="C31" s="1517"/>
      <c r="D31" s="49"/>
      <c r="E31" s="49"/>
      <c r="F31" s="49"/>
      <c r="G31" s="49"/>
      <c r="H31" s="49"/>
      <c r="I31" s="49"/>
    </row>
    <row r="32" spans="1:13" ht="12.75">
      <c r="A32" s="32"/>
      <c r="B32" s="1005" t="s">
        <v>1179</v>
      </c>
      <c r="C32" s="1006"/>
      <c r="D32" s="1007"/>
      <c r="E32" s="1007"/>
      <c r="F32" s="1007"/>
      <c r="G32" s="1007"/>
      <c r="H32" s="1007"/>
      <c r="I32" s="1007"/>
      <c r="J32" s="1008"/>
      <c r="K32" s="1008"/>
      <c r="L32" s="1008"/>
      <c r="M32" s="1008"/>
    </row>
    <row r="33" spans="1:9" ht="12.75">
      <c r="A33" s="32"/>
      <c r="B33" s="32"/>
      <c r="C33" s="45"/>
      <c r="D33" s="49"/>
      <c r="E33" s="49"/>
      <c r="F33" s="49"/>
      <c r="G33" s="49"/>
      <c r="H33" s="49"/>
      <c r="I33" s="49"/>
    </row>
    <row r="34" spans="1:9" ht="12.75">
      <c r="A34" s="49"/>
      <c r="B34" s="49"/>
      <c r="C34" s="50"/>
      <c r="D34" s="49"/>
      <c r="E34" s="49"/>
      <c r="F34" s="49"/>
      <c r="G34" s="49"/>
      <c r="H34" s="49"/>
      <c r="I34" s="49"/>
    </row>
    <row r="35" spans="1:9" ht="12.75">
      <c r="A35" s="49"/>
      <c r="B35" s="49"/>
      <c r="C35" s="50"/>
      <c r="D35" s="49"/>
      <c r="E35" s="49"/>
      <c r="F35" s="49"/>
      <c r="G35" s="49"/>
      <c r="H35" s="49"/>
      <c r="I35" s="49"/>
    </row>
    <row r="36" spans="1:9" ht="12.75">
      <c r="A36" s="49"/>
      <c r="B36" s="49"/>
      <c r="C36" s="50"/>
      <c r="D36" s="49"/>
      <c r="E36" s="49"/>
      <c r="F36" s="49"/>
      <c r="G36" s="49"/>
      <c r="H36" s="49"/>
      <c r="I36" s="49"/>
    </row>
    <row r="37" spans="1:9" ht="12.75">
      <c r="A37" s="49"/>
      <c r="B37" s="49"/>
      <c r="C37" s="50"/>
      <c r="D37" s="49"/>
      <c r="E37" s="49"/>
      <c r="F37" s="49"/>
      <c r="G37" s="49"/>
      <c r="H37" s="49"/>
      <c r="I37" s="49"/>
    </row>
  </sheetData>
  <sheetProtection insertRows="0" deleteRows="0"/>
  <mergeCells count="5">
    <mergeCell ref="A4:A14"/>
    <mergeCell ref="A15:A25"/>
    <mergeCell ref="A3:B3"/>
    <mergeCell ref="A26:B26"/>
    <mergeCell ref="B31:C31"/>
  </mergeCells>
  <printOptions horizontalCentered="1"/>
  <pageMargins left="0.24" right="0.24" top="0.71" bottom="0.72" header="0.5118110236220472" footer="0.5118110236220472"/>
  <pageSetup fitToHeight="1" fitToWidth="1" horizontalDpi="300" verticalDpi="300" orientation="landscape" paperSize="9" r:id="rId2"/>
  <drawing r:id="rId1"/>
</worksheet>
</file>

<file path=xl/worksheets/sheet19.xml><?xml version="1.0" encoding="utf-8"?>
<worksheet xmlns="http://schemas.openxmlformats.org/spreadsheetml/2006/main" xmlns:r="http://schemas.openxmlformats.org/officeDocument/2006/relationships">
  <sheetPr>
    <tabColor theme="0" tint="-0.1499900072813034"/>
  </sheetPr>
  <dimension ref="A1:C33"/>
  <sheetViews>
    <sheetView workbookViewId="0" topLeftCell="A1">
      <selection activeCell="A1" sqref="A1"/>
    </sheetView>
  </sheetViews>
  <sheetFormatPr defaultColWidth="9.140625" defaultRowHeight="15"/>
  <cols>
    <col min="1" max="1" width="13.28125" style="8" customWidth="1"/>
    <col min="2" max="2" width="54.7109375" style="8" customWidth="1"/>
    <col min="3" max="3" width="14.28125" style="44" customWidth="1"/>
    <col min="4" max="16384" width="9.140625" style="8" customWidth="1"/>
  </cols>
  <sheetData>
    <row r="1" spans="1:3" ht="18.75">
      <c r="A1" s="882" t="s">
        <v>14</v>
      </c>
      <c r="B1" s="227"/>
      <c r="C1" s="227"/>
    </row>
    <row r="2" spans="1:3" ht="13.5" thickBot="1">
      <c r="A2" s="227"/>
      <c r="B2" s="227"/>
      <c r="C2" s="237" t="s">
        <v>513</v>
      </c>
    </row>
    <row r="3" spans="1:3" ht="13.5" thickBot="1">
      <c r="A3" s="1508" t="s">
        <v>533</v>
      </c>
      <c r="B3" s="1509"/>
      <c r="C3" s="526">
        <v>84501.41484</v>
      </c>
    </row>
    <row r="4" spans="1:3" ht="12.75" customHeight="1">
      <c r="A4" s="1518" t="s">
        <v>535</v>
      </c>
      <c r="B4" s="819" t="s">
        <v>721</v>
      </c>
      <c r="C4" s="118">
        <v>101855.82226</v>
      </c>
    </row>
    <row r="5" spans="1:3" ht="12.75" customHeight="1">
      <c r="A5" s="1519"/>
      <c r="B5" s="370" t="s">
        <v>559</v>
      </c>
      <c r="C5" s="118">
        <v>4839.864</v>
      </c>
    </row>
    <row r="6" spans="1:3" ht="12.75" customHeight="1" thickBot="1">
      <c r="A6" s="1520"/>
      <c r="B6" s="371" t="s">
        <v>722</v>
      </c>
      <c r="C6" s="119"/>
    </row>
    <row r="7" spans="1:3" ht="16.5" customHeight="1" thickBot="1">
      <c r="A7" s="1521"/>
      <c r="B7" s="372" t="s">
        <v>517</v>
      </c>
      <c r="C7" s="120">
        <f>SUM(C4:C6)</f>
        <v>106695.68626</v>
      </c>
    </row>
    <row r="8" spans="1:3" ht="16.5" customHeight="1" thickBot="1">
      <c r="A8" s="369" t="s">
        <v>540</v>
      </c>
      <c r="B8" s="373" t="s">
        <v>517</v>
      </c>
      <c r="C8" s="121">
        <v>88090.4846</v>
      </c>
    </row>
    <row r="9" spans="1:3" ht="16.5" customHeight="1" thickBot="1">
      <c r="A9" s="1522" t="s">
        <v>560</v>
      </c>
      <c r="B9" s="1523"/>
      <c r="C9" s="105">
        <f>C3+C7-C8</f>
        <v>103106.6165</v>
      </c>
    </row>
    <row r="10" spans="1:3" ht="15" customHeight="1">
      <c r="A10" s="374"/>
      <c r="B10" s="246"/>
      <c r="C10" s="115"/>
    </row>
    <row r="11" spans="1:3" ht="12.75">
      <c r="A11" s="227" t="s">
        <v>648</v>
      </c>
      <c r="B11" s="375"/>
      <c r="C11" s="376"/>
    </row>
    <row r="12" spans="1:3" ht="12.75">
      <c r="A12" s="377" t="s">
        <v>824</v>
      </c>
      <c r="B12" s="378"/>
      <c r="C12" s="379"/>
    </row>
    <row r="13" spans="1:3" ht="12.75">
      <c r="A13" s="227" t="s">
        <v>660</v>
      </c>
      <c r="B13" s="252"/>
      <c r="C13" s="380"/>
    </row>
    <row r="14" spans="1:3" ht="12.75">
      <c r="A14" s="546"/>
      <c r="B14" s="546"/>
      <c r="C14" s="547"/>
    </row>
    <row r="15" spans="1:3" ht="12.75">
      <c r="A15" s="546"/>
      <c r="B15" s="546"/>
      <c r="C15" s="547"/>
    </row>
    <row r="16" spans="1:3" ht="12.75">
      <c r="A16" s="382"/>
      <c r="B16" s="382"/>
      <c r="C16" s="381"/>
    </row>
    <row r="17" spans="1:3" ht="12.75">
      <c r="A17" s="383"/>
      <c r="B17" s="383"/>
      <c r="C17" s="384"/>
    </row>
    <row r="18" spans="1:3" ht="12.75">
      <c r="A18" s="116"/>
      <c r="B18" s="116"/>
      <c r="C18" s="117"/>
    </row>
    <row r="19" spans="1:3" ht="12.75">
      <c r="A19" s="64"/>
      <c r="B19" s="64"/>
      <c r="C19" s="69"/>
    </row>
    <row r="20" spans="1:3" ht="12.75">
      <c r="A20" s="64"/>
      <c r="B20" s="64"/>
      <c r="C20" s="69"/>
    </row>
    <row r="21" spans="1:3" ht="12.75">
      <c r="A21" s="64"/>
      <c r="B21" s="64"/>
      <c r="C21" s="69"/>
    </row>
    <row r="22" spans="1:3" ht="12.75">
      <c r="A22" s="64"/>
      <c r="B22" s="64"/>
      <c r="C22" s="69"/>
    </row>
    <row r="23" spans="1:3" ht="12.75">
      <c r="A23" s="64"/>
      <c r="B23" s="64"/>
      <c r="C23" s="69"/>
    </row>
    <row r="24" spans="1:3" ht="12.75">
      <c r="A24" s="64"/>
      <c r="B24" s="64"/>
      <c r="C24" s="69"/>
    </row>
    <row r="25" spans="1:3" ht="12.75">
      <c r="A25" s="64"/>
      <c r="B25" s="64"/>
      <c r="C25" s="69"/>
    </row>
    <row r="26" spans="1:3" ht="12.75">
      <c r="A26" s="64"/>
      <c r="B26" s="64"/>
      <c r="C26" s="69"/>
    </row>
    <row r="27" spans="1:3" ht="12.75">
      <c r="A27" s="64"/>
      <c r="B27" s="64"/>
      <c r="C27" s="69"/>
    </row>
    <row r="28" spans="1:3" ht="12.75">
      <c r="A28" s="64"/>
      <c r="B28" s="64"/>
      <c r="C28" s="69"/>
    </row>
    <row r="29" spans="1:3" ht="12.75">
      <c r="A29" s="64"/>
      <c r="B29" s="64"/>
      <c r="C29" s="69"/>
    </row>
    <row r="30" spans="1:3" ht="12.75">
      <c r="A30" s="64"/>
      <c r="B30" s="64"/>
      <c r="C30" s="69"/>
    </row>
    <row r="31" spans="1:3" ht="12.75">
      <c r="A31" s="64"/>
      <c r="B31" s="64"/>
      <c r="C31" s="69"/>
    </row>
    <row r="32" spans="1:3" ht="12.75">
      <c r="A32" s="64"/>
      <c r="B32" s="64"/>
      <c r="C32" s="69"/>
    </row>
    <row r="33" spans="1:3" ht="12.75">
      <c r="A33" s="64"/>
      <c r="B33" s="64"/>
      <c r="C33" s="69"/>
    </row>
  </sheetData>
  <sheetProtection insertRows="0"/>
  <mergeCells count="3">
    <mergeCell ref="A4:A7"/>
    <mergeCell ref="A3:B3"/>
    <mergeCell ref="A9:B9"/>
  </mergeCells>
  <printOptions horizontalCentered="1"/>
  <pageMargins left="0.7874015748031497" right="0.7874015748031497" top="0.984251968503937" bottom="0.984251968503937" header="0.5118110236220472" footer="0.5118110236220472"/>
  <pageSetup cellComments="asDisplayed"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tabColor theme="0" tint="-0.1499900072813034"/>
  </sheetPr>
  <dimension ref="A1:E78"/>
  <sheetViews>
    <sheetView zoomScalePageLayoutView="0" workbookViewId="0" topLeftCell="A1">
      <pane ySplit="5" topLeftCell="A6" activePane="bottomLeft" state="frozen"/>
      <selection pane="topLeft" activeCell="D44" activeCellId="2" sqref="D70:E71 D46:E68 D7:E44"/>
      <selection pane="bottomLeft" activeCell="A1" sqref="A1:E1"/>
    </sheetView>
  </sheetViews>
  <sheetFormatPr defaultColWidth="9.140625" defaultRowHeight="15"/>
  <cols>
    <col min="1" max="1" width="60.421875" style="221" customWidth="1"/>
    <col min="2" max="2" width="16.28125" style="222" customWidth="1"/>
    <col min="3" max="3" width="9.140625" style="222" customWidth="1"/>
    <col min="4" max="4" width="12.57421875" style="220" customWidth="1"/>
    <col min="5" max="5" width="15.140625" style="220" customWidth="1"/>
    <col min="6" max="16384" width="9.140625" style="71" customWidth="1"/>
  </cols>
  <sheetData>
    <row r="1" spans="1:5" ht="21">
      <c r="A1" s="1206" t="s">
        <v>32</v>
      </c>
      <c r="B1" s="1206"/>
      <c r="C1" s="1206"/>
      <c r="D1" s="1206"/>
      <c r="E1" s="1206"/>
    </row>
    <row r="2" spans="1:5" ht="12.75" customHeight="1" thickBot="1">
      <c r="A2" s="1207"/>
      <c r="B2" s="1207"/>
      <c r="C2" s="1207"/>
      <c r="D2" s="1207"/>
      <c r="E2" s="1207"/>
    </row>
    <row r="3" spans="1:5" ht="27.75" customHeight="1" thickBot="1">
      <c r="A3" s="1208" t="s">
        <v>671</v>
      </c>
      <c r="B3" s="1209"/>
      <c r="C3" s="1209"/>
      <c r="D3" s="1209"/>
      <c r="E3" s="1210"/>
    </row>
    <row r="4" spans="1:5" ht="15" customHeight="1" thickBot="1">
      <c r="A4" s="1211" t="s">
        <v>618</v>
      </c>
      <c r="B4" s="1212"/>
      <c r="C4" s="1212"/>
      <c r="D4" s="1212"/>
      <c r="E4" s="1213"/>
    </row>
    <row r="5" spans="1:5" s="216" customFormat="1" ht="40.5" customHeight="1" thickBot="1">
      <c r="A5" s="27" t="s">
        <v>619</v>
      </c>
      <c r="B5" s="28" t="s">
        <v>665</v>
      </c>
      <c r="C5" s="29" t="s">
        <v>672</v>
      </c>
      <c r="D5" s="80" t="s">
        <v>38</v>
      </c>
      <c r="E5" s="81" t="s">
        <v>39</v>
      </c>
    </row>
    <row r="6" spans="1:5" s="216" customFormat="1" ht="12.75" customHeight="1">
      <c r="A6" s="70" t="s">
        <v>474</v>
      </c>
      <c r="B6" s="1214"/>
      <c r="C6" s="1215"/>
      <c r="D6" s="82" t="s">
        <v>600</v>
      </c>
      <c r="E6" s="83" t="s">
        <v>519</v>
      </c>
    </row>
    <row r="7" spans="1:5" ht="12.75">
      <c r="A7" s="923" t="s">
        <v>1010</v>
      </c>
      <c r="B7" s="925" t="s">
        <v>1020</v>
      </c>
      <c r="C7" s="60" t="s">
        <v>138</v>
      </c>
      <c r="D7" s="347">
        <f>SUM(D8:D13)</f>
        <v>1802421.29881</v>
      </c>
      <c r="E7" s="348">
        <f>SUM(E8:E13)</f>
        <v>159189.45607000001</v>
      </c>
    </row>
    <row r="8" spans="1:5" ht="12.75">
      <c r="A8" s="217" t="s">
        <v>1011</v>
      </c>
      <c r="B8" s="924" t="s">
        <v>1012</v>
      </c>
      <c r="C8" s="61" t="s">
        <v>141</v>
      </c>
      <c r="D8" s="357">
        <v>780734.48181</v>
      </c>
      <c r="E8" s="358">
        <v>66004.43154</v>
      </c>
    </row>
    <row r="9" spans="1:5" ht="12.75">
      <c r="A9" s="217" t="s">
        <v>1013</v>
      </c>
      <c r="B9" s="62">
        <v>504</v>
      </c>
      <c r="C9" s="61" t="s">
        <v>144</v>
      </c>
      <c r="D9" s="357">
        <v>2915.37992</v>
      </c>
      <c r="E9" s="358">
        <v>14605.661180000001</v>
      </c>
    </row>
    <row r="10" spans="1:5" ht="12.75">
      <c r="A10" s="217" t="s">
        <v>1014</v>
      </c>
      <c r="B10" s="62">
        <v>511</v>
      </c>
      <c r="C10" s="61" t="s">
        <v>147</v>
      </c>
      <c r="D10" s="357">
        <v>162012.95625</v>
      </c>
      <c r="E10" s="358">
        <v>23538.938990000002</v>
      </c>
    </row>
    <row r="11" spans="1:5" ht="12.75">
      <c r="A11" s="217" t="s">
        <v>1015</v>
      </c>
      <c r="B11" s="62">
        <v>512</v>
      </c>
      <c r="C11" s="61" t="s">
        <v>150</v>
      </c>
      <c r="D11" s="357">
        <v>179731.05517</v>
      </c>
      <c r="E11" s="358">
        <v>1871.5849300000002</v>
      </c>
    </row>
    <row r="12" spans="1:5" ht="12.75">
      <c r="A12" s="217" t="s">
        <v>1016</v>
      </c>
      <c r="B12" s="62">
        <v>513</v>
      </c>
      <c r="C12" s="61" t="s">
        <v>153</v>
      </c>
      <c r="D12" s="357">
        <v>10677.18339</v>
      </c>
      <c r="E12" s="358">
        <v>6325.81109</v>
      </c>
    </row>
    <row r="13" spans="1:5" ht="12.75">
      <c r="A13" s="217" t="s">
        <v>1017</v>
      </c>
      <c r="B13" s="62">
        <v>518</v>
      </c>
      <c r="C13" s="61" t="s">
        <v>156</v>
      </c>
      <c r="D13" s="357">
        <v>666350.2422699999</v>
      </c>
      <c r="E13" s="358">
        <v>46843.028340000004</v>
      </c>
    </row>
    <row r="14" spans="1:5" ht="12.75">
      <c r="A14" s="217" t="s">
        <v>1018</v>
      </c>
      <c r="B14" s="925" t="s">
        <v>1021</v>
      </c>
      <c r="C14" s="61" t="s">
        <v>159</v>
      </c>
      <c r="D14" s="347">
        <f>SUM(D15:D17)</f>
        <v>-400.52812</v>
      </c>
      <c r="E14" s="348">
        <f>SUM(E15:E17)</f>
        <v>0</v>
      </c>
    </row>
    <row r="15" spans="1:5" ht="12.75">
      <c r="A15" s="217" t="s">
        <v>1019</v>
      </c>
      <c r="B15" s="924" t="s">
        <v>1087</v>
      </c>
      <c r="C15" s="61" t="s">
        <v>162</v>
      </c>
      <c r="D15" s="357">
        <v>0</v>
      </c>
      <c r="E15" s="358">
        <v>0</v>
      </c>
    </row>
    <row r="16" spans="1:5" ht="12.75">
      <c r="A16" s="217" t="s">
        <v>1022</v>
      </c>
      <c r="B16" s="62">
        <v>571.572</v>
      </c>
      <c r="C16" s="61" t="s">
        <v>165</v>
      </c>
      <c r="D16" s="357">
        <v>-281.018</v>
      </c>
      <c r="E16" s="358">
        <v>0</v>
      </c>
    </row>
    <row r="17" spans="1:5" ht="12.75">
      <c r="A17" s="217" t="s">
        <v>1023</v>
      </c>
      <c r="B17" s="62">
        <v>573.574</v>
      </c>
      <c r="C17" s="61" t="s">
        <v>168</v>
      </c>
      <c r="D17" s="357">
        <v>-119.51012000000001</v>
      </c>
      <c r="E17" s="358">
        <v>0</v>
      </c>
    </row>
    <row r="18" spans="1:5" ht="12.75">
      <c r="A18" s="217" t="s">
        <v>1024</v>
      </c>
      <c r="B18" s="924" t="s">
        <v>1030</v>
      </c>
      <c r="C18" s="218" t="s">
        <v>171</v>
      </c>
      <c r="D18" s="349">
        <f>SUM(D19:D23)</f>
        <v>5159911.16019</v>
      </c>
      <c r="E18" s="350">
        <f>SUM(E19:E23)</f>
        <v>88776.67846</v>
      </c>
    </row>
    <row r="19" spans="1:5" ht="12.75">
      <c r="A19" s="217" t="s">
        <v>1025</v>
      </c>
      <c r="B19" s="62">
        <v>521</v>
      </c>
      <c r="C19" s="218" t="s">
        <v>174</v>
      </c>
      <c r="D19" s="357">
        <v>3807597.043</v>
      </c>
      <c r="E19" s="358">
        <v>68267.084</v>
      </c>
    </row>
    <row r="20" spans="1:5" ht="12.75">
      <c r="A20" s="217" t="s">
        <v>1026</v>
      </c>
      <c r="B20" s="62">
        <v>524</v>
      </c>
      <c r="C20" s="218" t="s">
        <v>176</v>
      </c>
      <c r="D20" s="357">
        <v>1233123.6399700001</v>
      </c>
      <c r="E20" s="358">
        <v>19851.3245</v>
      </c>
    </row>
    <row r="21" spans="1:5" ht="12.75">
      <c r="A21" s="217" t="s">
        <v>1027</v>
      </c>
      <c r="B21" s="62">
        <v>525</v>
      </c>
      <c r="C21" s="218" t="s">
        <v>179</v>
      </c>
      <c r="D21" s="357">
        <v>0</v>
      </c>
      <c r="E21" s="358">
        <v>0</v>
      </c>
    </row>
    <row r="22" spans="1:5" ht="12.75">
      <c r="A22" s="217" t="s">
        <v>1028</v>
      </c>
      <c r="B22" s="62">
        <v>527</v>
      </c>
      <c r="C22" s="218" t="s">
        <v>181</v>
      </c>
      <c r="D22" s="357">
        <v>63654.903840000006</v>
      </c>
      <c r="E22" s="358">
        <v>259.60551</v>
      </c>
    </row>
    <row r="23" spans="1:5" ht="12.75">
      <c r="A23" s="217" t="s">
        <v>1029</v>
      </c>
      <c r="B23" s="62">
        <v>528</v>
      </c>
      <c r="C23" s="218" t="s">
        <v>184</v>
      </c>
      <c r="D23" s="357">
        <v>55535.57338</v>
      </c>
      <c r="E23" s="358">
        <v>398.66445</v>
      </c>
    </row>
    <row r="24" spans="1:5" ht="12.75">
      <c r="A24" s="217" t="s">
        <v>1031</v>
      </c>
      <c r="B24" s="924" t="s">
        <v>1034</v>
      </c>
      <c r="C24" s="218" t="s">
        <v>195</v>
      </c>
      <c r="D24" s="349">
        <f>SUM(D25:D25)</f>
        <v>2805.39998</v>
      </c>
      <c r="E24" s="350">
        <f>SUM(E25:E25)</f>
        <v>269.11458</v>
      </c>
    </row>
    <row r="25" spans="1:5" ht="12.75">
      <c r="A25" s="217" t="s">
        <v>1032</v>
      </c>
      <c r="B25" s="924" t="s">
        <v>1033</v>
      </c>
      <c r="C25" s="218" t="s">
        <v>198</v>
      </c>
      <c r="D25" s="357">
        <v>2805.39998</v>
      </c>
      <c r="E25" s="358">
        <v>269.11458</v>
      </c>
    </row>
    <row r="26" spans="1:5" ht="12.75">
      <c r="A26" s="217" t="s">
        <v>1035</v>
      </c>
      <c r="B26" s="924" t="s">
        <v>1056</v>
      </c>
      <c r="C26" s="218" t="s">
        <v>201</v>
      </c>
      <c r="D26" s="349">
        <f>SUM(D27:D33)</f>
        <v>1496780.30358</v>
      </c>
      <c r="E26" s="350">
        <f>SUM(E27:E33)</f>
        <v>21414.289330000003</v>
      </c>
    </row>
    <row r="27" spans="1:5" ht="12.75">
      <c r="A27" s="217" t="s">
        <v>1036</v>
      </c>
      <c r="B27" s="62">
        <v>541.542</v>
      </c>
      <c r="C27" s="218" t="s">
        <v>203</v>
      </c>
      <c r="D27" s="357">
        <v>1220.90094</v>
      </c>
      <c r="E27" s="358">
        <v>15.16369</v>
      </c>
    </row>
    <row r="28" spans="1:5" ht="12.75">
      <c r="A28" s="217" t="s">
        <v>1037</v>
      </c>
      <c r="B28" s="62">
        <v>543</v>
      </c>
      <c r="C28" s="218" t="s">
        <v>205</v>
      </c>
      <c r="D28" s="357">
        <v>4351.77395</v>
      </c>
      <c r="E28" s="358">
        <v>751.1298</v>
      </c>
    </row>
    <row r="29" spans="1:5" ht="12.75">
      <c r="A29" s="217" t="s">
        <v>1038</v>
      </c>
      <c r="B29" s="62">
        <v>544</v>
      </c>
      <c r="C29" s="218" t="s">
        <v>207</v>
      </c>
      <c r="D29" s="357">
        <v>0.0034100000000000003</v>
      </c>
      <c r="E29" s="358">
        <v>0</v>
      </c>
    </row>
    <row r="30" spans="1:5" ht="12.75">
      <c r="A30" s="217" t="s">
        <v>1039</v>
      </c>
      <c r="B30" s="62">
        <v>545</v>
      </c>
      <c r="C30" s="218" t="s">
        <v>210</v>
      </c>
      <c r="D30" s="357">
        <v>8745.197870000002</v>
      </c>
      <c r="E30" s="358">
        <v>203.17534</v>
      </c>
    </row>
    <row r="31" spans="1:5" ht="12.75">
      <c r="A31" s="217" t="s">
        <v>1040</v>
      </c>
      <c r="B31" s="62">
        <v>546</v>
      </c>
      <c r="C31" s="218" t="s">
        <v>213</v>
      </c>
      <c r="D31" s="357">
        <v>62</v>
      </c>
      <c r="E31" s="358">
        <v>428</v>
      </c>
    </row>
    <row r="32" spans="1:5" ht="12.75">
      <c r="A32" s="217" t="s">
        <v>1041</v>
      </c>
      <c r="B32" s="62">
        <v>548</v>
      </c>
      <c r="C32" s="218" t="s">
        <v>216</v>
      </c>
      <c r="D32" s="357">
        <v>125.41945000000001</v>
      </c>
      <c r="E32" s="358">
        <v>159.90042000000003</v>
      </c>
    </row>
    <row r="33" spans="1:5" ht="12.75">
      <c r="A33" s="217" t="s">
        <v>1042</v>
      </c>
      <c r="B33" s="62">
        <v>549</v>
      </c>
      <c r="C33" s="218" t="s">
        <v>218</v>
      </c>
      <c r="D33" s="357">
        <v>1482275.00796</v>
      </c>
      <c r="E33" s="358">
        <v>19856.920080000004</v>
      </c>
    </row>
    <row r="34" spans="1:5" ht="12.75" customHeight="1">
      <c r="A34" s="217" t="s">
        <v>1043</v>
      </c>
      <c r="B34" s="924" t="s">
        <v>1044</v>
      </c>
      <c r="C34" s="218" t="s">
        <v>219</v>
      </c>
      <c r="D34" s="349">
        <f>SUM(D35:D39)</f>
        <v>786564.5999100001</v>
      </c>
      <c r="E34" s="350">
        <f>SUM(E35:E39)</f>
        <v>371.68971</v>
      </c>
    </row>
    <row r="35" spans="1:5" ht="12.75">
      <c r="A35" s="217" t="s">
        <v>1045</v>
      </c>
      <c r="B35" s="62">
        <v>551</v>
      </c>
      <c r="C35" s="218" t="s">
        <v>221</v>
      </c>
      <c r="D35" s="357">
        <v>785447.70781</v>
      </c>
      <c r="E35" s="358">
        <v>118.46573000000001</v>
      </c>
    </row>
    <row r="36" spans="1:5" ht="12.75" customHeight="1">
      <c r="A36" s="217" t="s">
        <v>1046</v>
      </c>
      <c r="B36" s="62">
        <v>552</v>
      </c>
      <c r="C36" s="218" t="s">
        <v>224</v>
      </c>
      <c r="D36" s="357">
        <v>287.275</v>
      </c>
      <c r="E36" s="358">
        <v>0</v>
      </c>
    </row>
    <row r="37" spans="1:5" ht="12.75">
      <c r="A37" s="217" t="s">
        <v>1047</v>
      </c>
      <c r="B37" s="62">
        <v>553</v>
      </c>
      <c r="C37" s="218" t="s">
        <v>227</v>
      </c>
      <c r="D37" s="357">
        <v>0</v>
      </c>
      <c r="E37" s="358">
        <v>0</v>
      </c>
    </row>
    <row r="38" spans="1:5" ht="12.75">
      <c r="A38" s="217" t="s">
        <v>1048</v>
      </c>
      <c r="B38" s="62">
        <v>554</v>
      </c>
      <c r="C38" s="218" t="s">
        <v>230</v>
      </c>
      <c r="D38" s="357">
        <v>0</v>
      </c>
      <c r="E38" s="358">
        <v>141.14033</v>
      </c>
    </row>
    <row r="39" spans="1:5" ht="12.75">
      <c r="A39" s="217" t="s">
        <v>1051</v>
      </c>
      <c r="B39" s="949">
        <v>556.559</v>
      </c>
      <c r="C39" s="218" t="s">
        <v>233</v>
      </c>
      <c r="D39" s="357">
        <v>829.6171</v>
      </c>
      <c r="E39" s="358">
        <v>112.08365</v>
      </c>
    </row>
    <row r="40" spans="1:5" ht="12.75">
      <c r="A40" s="217" t="s">
        <v>1049</v>
      </c>
      <c r="B40" s="924" t="s">
        <v>1050</v>
      </c>
      <c r="C40" s="218" t="s">
        <v>236</v>
      </c>
      <c r="D40" s="349">
        <f>SUM(D41:D41)</f>
        <v>0</v>
      </c>
      <c r="E40" s="350">
        <f>SUM(E41:E41)</f>
        <v>0</v>
      </c>
    </row>
    <row r="41" spans="1:5" ht="15" customHeight="1">
      <c r="A41" s="217" t="s">
        <v>1052</v>
      </c>
      <c r="B41" s="62">
        <v>581.582</v>
      </c>
      <c r="C41" s="218" t="s">
        <v>239</v>
      </c>
      <c r="D41" s="357">
        <v>0</v>
      </c>
      <c r="E41" s="358">
        <v>0</v>
      </c>
    </row>
    <row r="42" spans="1:5" ht="12.75">
      <c r="A42" s="24" t="s">
        <v>484</v>
      </c>
      <c r="B42" s="924" t="s">
        <v>1054</v>
      </c>
      <c r="C42" s="218" t="s">
        <v>242</v>
      </c>
      <c r="D42" s="349">
        <f>D43</f>
        <v>3799.0354500000003</v>
      </c>
      <c r="E42" s="350">
        <f>E43</f>
        <v>14027.53455</v>
      </c>
    </row>
    <row r="43" spans="1:5" ht="12.75">
      <c r="A43" s="217" t="s">
        <v>1053</v>
      </c>
      <c r="B43" s="62">
        <v>591.595</v>
      </c>
      <c r="C43" s="218" t="s">
        <v>245</v>
      </c>
      <c r="D43" s="357">
        <v>3799.0354500000003</v>
      </c>
      <c r="E43" s="358">
        <v>14027.53455</v>
      </c>
    </row>
    <row r="44" spans="1:5" ht="26.25" thickBot="1">
      <c r="A44" s="950" t="s">
        <v>485</v>
      </c>
      <c r="B44" s="951" t="s">
        <v>1055</v>
      </c>
      <c r="C44" s="952" t="s">
        <v>248</v>
      </c>
      <c r="D44" s="953">
        <f>SUM(D7,D14,D18,D24,D26,D34,D40,D42)</f>
        <v>9251881.269800002</v>
      </c>
      <c r="E44" s="954">
        <f>SUM(E7,E14,E18,E24,E26,E34,E40,E42)</f>
        <v>284048.7627</v>
      </c>
    </row>
    <row r="45" spans="1:5" ht="13.5" thickBot="1">
      <c r="A45" s="1216" t="s">
        <v>486</v>
      </c>
      <c r="B45" s="1217"/>
      <c r="C45" s="1217"/>
      <c r="D45" s="1217"/>
      <c r="E45" s="1218"/>
    </row>
    <row r="46" spans="1:5" ht="12.75">
      <c r="A46" s="923" t="s">
        <v>1057</v>
      </c>
      <c r="B46" s="927" t="s">
        <v>1060</v>
      </c>
      <c r="C46" s="926" t="s">
        <v>250</v>
      </c>
      <c r="D46" s="353">
        <f>SUM(D47)</f>
        <v>6329703.44804</v>
      </c>
      <c r="E46" s="354">
        <f>SUM(E47)</f>
        <v>0</v>
      </c>
    </row>
    <row r="47" spans="1:5" ht="12.75">
      <c r="A47" s="217" t="s">
        <v>1058</v>
      </c>
      <c r="B47" s="62">
        <v>691</v>
      </c>
      <c r="C47" s="218" t="s">
        <v>252</v>
      </c>
      <c r="D47" s="357">
        <v>6329703.44804</v>
      </c>
      <c r="E47" s="358">
        <v>0</v>
      </c>
    </row>
    <row r="48" spans="1:5" ht="12.75">
      <c r="A48" s="217" t="s">
        <v>1064</v>
      </c>
      <c r="B48" s="924" t="s">
        <v>1059</v>
      </c>
      <c r="C48" s="218" t="s">
        <v>254</v>
      </c>
      <c r="D48" s="349">
        <f>SUM(D49:D51)</f>
        <v>3928.382</v>
      </c>
      <c r="E48" s="350">
        <f>SUM(E49:E51)</f>
        <v>0</v>
      </c>
    </row>
    <row r="49" spans="1:5" ht="12.75">
      <c r="A49" s="217" t="s">
        <v>1061</v>
      </c>
      <c r="B49" s="62">
        <v>681</v>
      </c>
      <c r="C49" s="218" t="s">
        <v>256</v>
      </c>
      <c r="D49" s="359">
        <v>0</v>
      </c>
      <c r="E49" s="360">
        <v>0</v>
      </c>
    </row>
    <row r="50" spans="1:5" ht="12.75">
      <c r="A50" s="217" t="s">
        <v>1062</v>
      </c>
      <c r="B50" s="62">
        <v>682</v>
      </c>
      <c r="C50" s="218" t="s">
        <v>259</v>
      </c>
      <c r="D50" s="933">
        <v>3928.382</v>
      </c>
      <c r="E50" s="934">
        <v>0</v>
      </c>
    </row>
    <row r="51" spans="1:5" ht="12.75">
      <c r="A51" s="217" t="s">
        <v>1063</v>
      </c>
      <c r="B51" s="62">
        <v>684</v>
      </c>
      <c r="C51" s="218" t="s">
        <v>261</v>
      </c>
      <c r="D51" s="359">
        <v>0</v>
      </c>
      <c r="E51" s="360">
        <v>0</v>
      </c>
    </row>
    <row r="52" spans="1:5" ht="12.75">
      <c r="A52" s="217" t="s">
        <v>1065</v>
      </c>
      <c r="B52" s="924" t="s">
        <v>1066</v>
      </c>
      <c r="C52" s="218" t="s">
        <v>264</v>
      </c>
      <c r="D52" s="349">
        <v>1491115.4190900002</v>
      </c>
      <c r="E52" s="350">
        <v>337835.8741</v>
      </c>
    </row>
    <row r="53" spans="1:5" ht="12.75">
      <c r="A53" s="217" t="s">
        <v>1067</v>
      </c>
      <c r="B53" s="924" t="s">
        <v>1068</v>
      </c>
      <c r="C53" s="218" t="s">
        <v>267</v>
      </c>
      <c r="D53" s="349">
        <f>SUM(D54:D59)</f>
        <v>1442287.7518</v>
      </c>
      <c r="E53" s="350">
        <f>SUM(E54:E59)</f>
        <v>14255.736920000001</v>
      </c>
    </row>
    <row r="54" spans="1:5" ht="12.75">
      <c r="A54" s="217" t="s">
        <v>1069</v>
      </c>
      <c r="B54" s="62">
        <v>641.642</v>
      </c>
      <c r="C54" s="218" t="s">
        <v>270</v>
      </c>
      <c r="D54" s="357">
        <v>1170.55356</v>
      </c>
      <c r="E54" s="358">
        <v>13.38</v>
      </c>
    </row>
    <row r="55" spans="1:5" ht="12.75">
      <c r="A55" s="217" t="s">
        <v>1070</v>
      </c>
      <c r="B55" s="62">
        <v>643</v>
      </c>
      <c r="C55" s="218" t="s">
        <v>272</v>
      </c>
      <c r="D55" s="357">
        <v>19.858</v>
      </c>
      <c r="E55" s="358">
        <v>0</v>
      </c>
    </row>
    <row r="56" spans="1:5" ht="12.75">
      <c r="A56" s="217" t="s">
        <v>1071</v>
      </c>
      <c r="B56" s="62">
        <v>644</v>
      </c>
      <c r="C56" s="218" t="s">
        <v>275</v>
      </c>
      <c r="D56" s="357">
        <v>436.6401</v>
      </c>
      <c r="E56" s="358">
        <v>47.99983</v>
      </c>
    </row>
    <row r="57" spans="1:5" ht="12.75">
      <c r="A57" s="217" t="s">
        <v>1072</v>
      </c>
      <c r="B57" s="62">
        <v>645</v>
      </c>
      <c r="C57" s="218" t="s">
        <v>277</v>
      </c>
      <c r="D57" s="357">
        <v>8602.42364</v>
      </c>
      <c r="E57" s="358">
        <v>130.22819</v>
      </c>
    </row>
    <row r="58" spans="1:5" ht="12.75">
      <c r="A58" s="217" t="s">
        <v>1073</v>
      </c>
      <c r="B58" s="62">
        <v>648</v>
      </c>
      <c r="C58" s="218" t="s">
        <v>280</v>
      </c>
      <c r="D58" s="357">
        <v>401979.79536</v>
      </c>
      <c r="E58" s="358">
        <v>3596.4504500000003</v>
      </c>
    </row>
    <row r="59" spans="1:5" ht="12.75">
      <c r="A59" s="217" t="s">
        <v>1074</v>
      </c>
      <c r="B59" s="62">
        <v>649</v>
      </c>
      <c r="C59" s="218" t="s">
        <v>282</v>
      </c>
      <c r="D59" s="357">
        <v>1030078.48114</v>
      </c>
      <c r="E59" s="358">
        <v>10467.678450000001</v>
      </c>
    </row>
    <row r="60" spans="1:5" ht="12.75">
      <c r="A60" s="217" t="s">
        <v>1086</v>
      </c>
      <c r="B60" s="924" t="s">
        <v>1075</v>
      </c>
      <c r="C60" s="218" t="s">
        <v>284</v>
      </c>
      <c r="D60" s="349">
        <f>SUM(D61:D65)</f>
        <v>534.72717</v>
      </c>
      <c r="E60" s="350">
        <f>SUM(E61:E65)</f>
        <v>165.70071000000002</v>
      </c>
    </row>
    <row r="61" spans="1:5" ht="12.75">
      <c r="A61" s="217" t="s">
        <v>1076</v>
      </c>
      <c r="B61" s="62">
        <v>652</v>
      </c>
      <c r="C61" s="218" t="s">
        <v>287</v>
      </c>
      <c r="D61" s="357">
        <v>470.89564</v>
      </c>
      <c r="E61" s="358">
        <v>0.5</v>
      </c>
    </row>
    <row r="62" spans="1:5" ht="12.75">
      <c r="A62" s="217" t="s">
        <v>1077</v>
      </c>
      <c r="B62" s="62">
        <v>653</v>
      </c>
      <c r="C62" s="218" t="s">
        <v>290</v>
      </c>
      <c r="D62" s="357">
        <v>0</v>
      </c>
      <c r="E62" s="358">
        <v>0</v>
      </c>
    </row>
    <row r="63" spans="1:5" ht="12.75">
      <c r="A63" s="217" t="s">
        <v>1078</v>
      </c>
      <c r="B63" s="62">
        <v>654</v>
      </c>
      <c r="C63" s="218" t="s">
        <v>292</v>
      </c>
      <c r="D63" s="357">
        <v>63.83153000000001</v>
      </c>
      <c r="E63" s="358">
        <v>165.20071000000002</v>
      </c>
    </row>
    <row r="64" spans="1:5" ht="12.75">
      <c r="A64" s="217" t="s">
        <v>1079</v>
      </c>
      <c r="B64" s="62">
        <v>655</v>
      </c>
      <c r="C64" s="218" t="s">
        <v>295</v>
      </c>
      <c r="D64" s="357">
        <v>0</v>
      </c>
      <c r="E64" s="358">
        <v>0</v>
      </c>
    </row>
    <row r="65" spans="1:5" ht="12.75" customHeight="1">
      <c r="A65" s="217" t="s">
        <v>1080</v>
      </c>
      <c r="B65" s="62">
        <v>657</v>
      </c>
      <c r="C65" s="218" t="s">
        <v>298</v>
      </c>
      <c r="D65" s="357">
        <v>0</v>
      </c>
      <c r="E65" s="358">
        <v>0</v>
      </c>
    </row>
    <row r="66" spans="1:5" ht="15" customHeight="1">
      <c r="A66" s="24" t="s">
        <v>487</v>
      </c>
      <c r="B66" s="219" t="s">
        <v>1081</v>
      </c>
      <c r="C66" s="218" t="s">
        <v>300</v>
      </c>
      <c r="D66" s="349">
        <f>SUM(D46,D48,D52:D53,D60)</f>
        <v>9267569.7281</v>
      </c>
      <c r="E66" s="350">
        <f>SUM(E46,E48,E52:E53,E60)</f>
        <v>352257.31173</v>
      </c>
    </row>
    <row r="67" spans="1:5" ht="12.75" customHeight="1">
      <c r="A67" s="63" t="s">
        <v>488</v>
      </c>
      <c r="B67" s="924" t="s">
        <v>1082</v>
      </c>
      <c r="C67" s="218" t="s">
        <v>303</v>
      </c>
      <c r="D67" s="355">
        <f>D66-D44+D42</f>
        <v>19487.493749998193</v>
      </c>
      <c r="E67" s="356">
        <f>E66-E44+E42</f>
        <v>82236.08357999999</v>
      </c>
    </row>
    <row r="68" spans="1:5" ht="12.75" customHeight="1" thickBot="1">
      <c r="A68" s="63" t="s">
        <v>489</v>
      </c>
      <c r="B68" s="924" t="s">
        <v>1083</v>
      </c>
      <c r="C68" s="218" t="s">
        <v>306</v>
      </c>
      <c r="D68" s="351">
        <f>D66-D44</f>
        <v>15688.458299998194</v>
      </c>
      <c r="E68" s="352">
        <f>E66-E44</f>
        <v>68208.54903</v>
      </c>
    </row>
    <row r="69" spans="1:5" ht="12.75" customHeight="1" thickBot="1">
      <c r="A69" s="1197"/>
      <c r="B69" s="1198"/>
      <c r="C69" s="1199"/>
      <c r="D69" s="1200" t="s">
        <v>717</v>
      </c>
      <c r="E69" s="1201"/>
    </row>
    <row r="70" spans="1:5" ht="12.75">
      <c r="A70" s="151" t="s">
        <v>490</v>
      </c>
      <c r="B70" s="930" t="s">
        <v>1084</v>
      </c>
      <c r="C70" s="931" t="s">
        <v>309</v>
      </c>
      <c r="D70" s="1202">
        <f>+D67+E67</f>
        <v>101723.57732999818</v>
      </c>
      <c r="E70" s="1203"/>
    </row>
    <row r="71" spans="1:5" ht="13.5" thickBot="1">
      <c r="A71" s="150" t="s">
        <v>491</v>
      </c>
      <c r="B71" s="928" t="s">
        <v>1085</v>
      </c>
      <c r="C71" s="929" t="s">
        <v>312</v>
      </c>
      <c r="D71" s="1204">
        <f>+D68+E68</f>
        <v>83897.00732999819</v>
      </c>
      <c r="E71" s="1205"/>
    </row>
    <row r="72" spans="1:5" ht="12.75">
      <c r="A72" s="932"/>
      <c r="B72" s="26"/>
      <c r="C72" s="26"/>
      <c r="D72" s="79"/>
      <c r="E72" s="79"/>
    </row>
    <row r="73" spans="1:5" ht="12.75">
      <c r="A73" s="25" t="s">
        <v>648</v>
      </c>
      <c r="B73" s="26"/>
      <c r="C73" s="26"/>
      <c r="D73" s="79"/>
      <c r="E73" s="79"/>
    </row>
    <row r="74" spans="1:5" ht="12.75">
      <c r="A74" s="22" t="s">
        <v>670</v>
      </c>
      <c r="B74" s="26"/>
      <c r="C74" s="26"/>
      <c r="D74" s="79"/>
      <c r="E74" s="79"/>
    </row>
    <row r="75" spans="1:5" ht="12.75">
      <c r="A75" s="22" t="s">
        <v>673</v>
      </c>
      <c r="B75" s="23"/>
      <c r="C75" s="23"/>
      <c r="D75" s="79"/>
      <c r="E75" s="79"/>
    </row>
    <row r="76" spans="1:5" ht="12.75">
      <c r="A76" s="71" t="s">
        <v>668</v>
      </c>
      <c r="B76" s="23"/>
      <c r="C76" s="23"/>
      <c r="D76" s="79"/>
      <c r="E76" s="79"/>
    </row>
    <row r="77" spans="1:5" ht="15">
      <c r="A77"/>
      <c r="B77"/>
      <c r="C77"/>
      <c r="D77"/>
      <c r="E77"/>
    </row>
    <row r="78" spans="1:5" ht="15">
      <c r="A78"/>
      <c r="B78"/>
      <c r="C78"/>
      <c r="D78"/>
      <c r="E78"/>
    </row>
  </sheetData>
  <sheetProtection/>
  <mergeCells count="10">
    <mergeCell ref="A69:C69"/>
    <mergeCell ref="D69:E69"/>
    <mergeCell ref="D70:E70"/>
    <mergeCell ref="D71:E71"/>
    <mergeCell ref="A1:E1"/>
    <mergeCell ref="A2:E2"/>
    <mergeCell ref="A3:E3"/>
    <mergeCell ref="A4:E4"/>
    <mergeCell ref="B6:C6"/>
    <mergeCell ref="A45:E45"/>
  </mergeCells>
  <printOptions/>
  <pageMargins left="0.7086614173228347" right="0" top="0.3937007874015748" bottom="0.3937007874015748" header="0.5118110236220472" footer="0.5118110236220472"/>
  <pageSetup horizontalDpi="600" verticalDpi="600" orientation="portrait" paperSize="9" scale="80" r:id="rId1"/>
  <rowBreaks count="1" manualBreakCount="1">
    <brk id="44" max="4" man="1"/>
  </rowBreaks>
</worksheet>
</file>

<file path=xl/worksheets/sheet20.xml><?xml version="1.0" encoding="utf-8"?>
<worksheet xmlns="http://schemas.openxmlformats.org/spreadsheetml/2006/main" xmlns:r="http://schemas.openxmlformats.org/officeDocument/2006/relationships">
  <sheetPr>
    <tabColor theme="0" tint="-0.1499900072813034"/>
  </sheetPr>
  <dimension ref="A1:C26"/>
  <sheetViews>
    <sheetView workbookViewId="0" topLeftCell="A1">
      <selection activeCell="A1" sqref="A1"/>
    </sheetView>
  </sheetViews>
  <sheetFormatPr defaultColWidth="9.140625" defaultRowHeight="15"/>
  <cols>
    <col min="1" max="1" width="15.57421875" style="30" customWidth="1"/>
    <col min="2" max="2" width="32.00390625" style="30" customWidth="1"/>
    <col min="3" max="3" width="17.8515625" style="46" customWidth="1"/>
    <col min="4" max="6" width="9.140625" style="32" customWidth="1"/>
    <col min="7" max="16384" width="9.140625" style="30" customWidth="1"/>
  </cols>
  <sheetData>
    <row r="1" spans="1:3" ht="18.75">
      <c r="A1" s="919" t="s">
        <v>15</v>
      </c>
      <c r="B1" s="49"/>
      <c r="C1" s="50"/>
    </row>
    <row r="2" spans="1:3" ht="13.5" thickBot="1">
      <c r="A2" s="49"/>
      <c r="B2" s="49"/>
      <c r="C2" s="747" t="s">
        <v>513</v>
      </c>
    </row>
    <row r="3" spans="1:3" ht="13.5" thickBot="1">
      <c r="A3" s="1508" t="s">
        <v>533</v>
      </c>
      <c r="B3" s="1509"/>
      <c r="C3" s="526">
        <v>33217.31374</v>
      </c>
    </row>
    <row r="4" spans="1:3" ht="12.75">
      <c r="A4" s="1354" t="s">
        <v>535</v>
      </c>
      <c r="B4" s="744" t="s">
        <v>536</v>
      </c>
      <c r="C4" s="104">
        <v>4203.5756</v>
      </c>
    </row>
    <row r="5" spans="1:3" ht="12.75">
      <c r="A5" s="1507"/>
      <c r="B5" s="245" t="s">
        <v>561</v>
      </c>
      <c r="C5" s="75"/>
    </row>
    <row r="6" spans="1:3" ht="12.75">
      <c r="A6" s="1507"/>
      <c r="B6" s="245" t="s">
        <v>537</v>
      </c>
      <c r="C6" s="75"/>
    </row>
    <row r="7" spans="1:3" ht="12.75">
      <c r="A7" s="1507"/>
      <c r="B7" s="247" t="s">
        <v>539</v>
      </c>
      <c r="C7" s="78"/>
    </row>
    <row r="8" spans="1:3" ht="13.5" thickBot="1">
      <c r="A8" s="1507"/>
      <c r="B8" s="247" t="s">
        <v>719</v>
      </c>
      <c r="C8" s="78"/>
    </row>
    <row r="9" spans="1:3" ht="13.5" thickBot="1">
      <c r="A9" s="1355"/>
      <c r="B9" s="745" t="s">
        <v>517</v>
      </c>
      <c r="C9" s="122">
        <f>SUM(C4:C8)</f>
        <v>4203.5756</v>
      </c>
    </row>
    <row r="10" spans="1:3" ht="12.75">
      <c r="A10" s="1524" t="s">
        <v>540</v>
      </c>
      <c r="B10" s="748" t="s">
        <v>863</v>
      </c>
      <c r="C10" s="73">
        <v>2247.133</v>
      </c>
    </row>
    <row r="11" spans="1:3" ht="12.75">
      <c r="A11" s="1507"/>
      <c r="B11" s="245" t="s">
        <v>562</v>
      </c>
      <c r="C11" s="75"/>
    </row>
    <row r="12" spans="1:3" ht="12.75">
      <c r="A12" s="1507"/>
      <c r="B12" s="245" t="s">
        <v>542</v>
      </c>
      <c r="C12" s="75"/>
    </row>
    <row r="13" spans="1:3" ht="12.75">
      <c r="A13" s="1507"/>
      <c r="B13" s="245" t="s">
        <v>544</v>
      </c>
      <c r="C13" s="75"/>
    </row>
    <row r="14" spans="1:3" ht="13.5" thickBot="1">
      <c r="A14" s="1507"/>
      <c r="B14" s="245" t="s">
        <v>720</v>
      </c>
      <c r="C14" s="75"/>
    </row>
    <row r="15" spans="1:3" ht="13.5" thickBot="1">
      <c r="A15" s="1355"/>
      <c r="B15" s="745" t="s">
        <v>517</v>
      </c>
      <c r="C15" s="122">
        <f>SUM(C10:C14)</f>
        <v>2247.133</v>
      </c>
    </row>
    <row r="16" spans="1:3" ht="13.5" thickBot="1">
      <c r="A16" s="1508" t="s">
        <v>534</v>
      </c>
      <c r="B16" s="1509"/>
      <c r="C16" s="122">
        <f>C3+C9-C15</f>
        <v>35173.75633999999</v>
      </c>
    </row>
    <row r="17" spans="1:3" ht="12.75">
      <c r="A17" s="49"/>
      <c r="B17" s="276"/>
      <c r="C17" s="50"/>
    </row>
    <row r="18" spans="1:3" ht="12.75">
      <c r="A18" s="227" t="s">
        <v>648</v>
      </c>
      <c r="B18" s="49"/>
      <c r="C18" s="50"/>
    </row>
    <row r="19" spans="1:3" ht="12.75">
      <c r="A19" s="227" t="s">
        <v>659</v>
      </c>
      <c r="B19" s="49"/>
      <c r="C19" s="50"/>
    </row>
    <row r="20" s="32" customFormat="1" ht="12.75">
      <c r="C20" s="45"/>
    </row>
    <row r="21" s="32" customFormat="1" ht="12.75">
      <c r="C21" s="45"/>
    </row>
    <row r="22" s="32" customFormat="1" ht="12.75">
      <c r="C22" s="45"/>
    </row>
    <row r="23" s="32" customFormat="1" ht="12.75">
      <c r="C23" s="45"/>
    </row>
    <row r="24" s="32" customFormat="1" ht="12.75">
      <c r="C24" s="45"/>
    </row>
    <row r="25" s="32" customFormat="1" ht="12.75">
      <c r="C25" s="45"/>
    </row>
    <row r="26" s="32" customFormat="1" ht="12.75">
      <c r="C26" s="45"/>
    </row>
  </sheetData>
  <sheetProtection/>
  <mergeCells count="4">
    <mergeCell ref="A4:A9"/>
    <mergeCell ref="A10:A15"/>
    <mergeCell ref="A3:B3"/>
    <mergeCell ref="A16:B16"/>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theme="0" tint="-0.1499900072813034"/>
  </sheetPr>
  <dimension ref="A1:I47"/>
  <sheetViews>
    <sheetView workbookViewId="0" topLeftCell="A1">
      <selection activeCell="A1" sqref="A1"/>
    </sheetView>
  </sheetViews>
  <sheetFormatPr defaultColWidth="9.140625" defaultRowHeight="15"/>
  <cols>
    <col min="1" max="1" width="13.57421875" style="8" customWidth="1"/>
    <col min="2" max="2" width="6.8515625" style="8" customWidth="1"/>
    <col min="3" max="3" width="66.8515625" style="8" customWidth="1"/>
    <col min="4" max="4" width="12.8515625" style="44" customWidth="1"/>
    <col min="5" max="5" width="10.8515625" style="44" customWidth="1"/>
    <col min="6" max="6" width="12.8515625" style="44" customWidth="1"/>
    <col min="7" max="16384" width="9.140625" style="8" customWidth="1"/>
  </cols>
  <sheetData>
    <row r="1" spans="1:6" ht="18.75">
      <c r="A1" s="882" t="s">
        <v>16</v>
      </c>
      <c r="B1" s="227"/>
      <c r="C1" s="227"/>
      <c r="D1" s="236"/>
      <c r="E1" s="236"/>
      <c r="F1" s="236"/>
    </row>
    <row r="2" spans="1:6" ht="13.5" thickBot="1">
      <c r="A2" s="227"/>
      <c r="B2" s="227"/>
      <c r="C2" s="227"/>
      <c r="D2" s="236"/>
      <c r="E2" s="236"/>
      <c r="F2" s="237" t="s">
        <v>513</v>
      </c>
    </row>
    <row r="3" spans="1:6" s="19" customFormat="1" ht="17.25" customHeight="1" thickBot="1">
      <c r="A3" s="238"/>
      <c r="B3" s="239"/>
      <c r="C3" s="240" t="s">
        <v>525</v>
      </c>
      <c r="D3" s="241" t="s">
        <v>563</v>
      </c>
      <c r="E3" s="241" t="s">
        <v>564</v>
      </c>
      <c r="F3" s="242" t="s">
        <v>518</v>
      </c>
    </row>
    <row r="4" spans="1:9" ht="12.75" customHeight="1">
      <c r="A4" s="1525" t="s">
        <v>533</v>
      </c>
      <c r="B4" s="244" t="s">
        <v>565</v>
      </c>
      <c r="C4" s="244"/>
      <c r="D4" s="72">
        <v>50745.90143</v>
      </c>
      <c r="E4" s="72"/>
      <c r="F4" s="123">
        <f aca="true" t="shared" si="0" ref="F4:F17">SUM(D4:E4)</f>
        <v>50745.90143</v>
      </c>
      <c r="G4" s="540"/>
      <c r="H4" s="540"/>
      <c r="I4" s="540"/>
    </row>
    <row r="5" spans="1:9" ht="12.75" customHeight="1">
      <c r="A5" s="1525"/>
      <c r="B5" s="245" t="s">
        <v>566</v>
      </c>
      <c r="C5" s="245"/>
      <c r="D5" s="74">
        <v>28049.12785</v>
      </c>
      <c r="E5" s="74"/>
      <c r="F5" s="124">
        <f t="shared" si="0"/>
        <v>28049.12785</v>
      </c>
      <c r="G5" s="540"/>
      <c r="H5" s="540"/>
      <c r="I5" s="540"/>
    </row>
    <row r="6" spans="1:9" ht="12.75" customHeight="1">
      <c r="A6" s="1525"/>
      <c r="B6" s="245" t="s">
        <v>609</v>
      </c>
      <c r="C6" s="245"/>
      <c r="D6" s="125">
        <v>79625.66477</v>
      </c>
      <c r="E6" s="74">
        <v>94.20554</v>
      </c>
      <c r="F6" s="126">
        <f t="shared" si="0"/>
        <v>79719.87031</v>
      </c>
      <c r="G6" s="540"/>
      <c r="H6" s="540"/>
      <c r="I6" s="540"/>
    </row>
    <row r="7" spans="1:9" ht="12.75" customHeight="1" thickBot="1">
      <c r="A7" s="1525"/>
      <c r="B7" s="247" t="s">
        <v>610</v>
      </c>
      <c r="C7" s="248"/>
      <c r="D7" s="127">
        <v>11706.02541</v>
      </c>
      <c r="E7" s="77"/>
      <c r="F7" s="128">
        <f t="shared" si="0"/>
        <v>11706.02541</v>
      </c>
      <c r="G7" s="540"/>
      <c r="H7" s="540"/>
      <c r="I7" s="540"/>
    </row>
    <row r="8" spans="1:9" ht="13.5" thickBot="1">
      <c r="A8" s="1526"/>
      <c r="B8" s="249" t="s">
        <v>518</v>
      </c>
      <c r="C8" s="249"/>
      <c r="D8" s="250">
        <f>SUM(D4:D7)</f>
        <v>170126.71946</v>
      </c>
      <c r="E8" s="250">
        <f>SUM(E4:E7)</f>
        <v>94.20554</v>
      </c>
      <c r="F8" s="129">
        <f>SUM(F4:F7)</f>
        <v>170220.925</v>
      </c>
      <c r="G8" s="540"/>
      <c r="H8" s="540"/>
      <c r="I8" s="540"/>
    </row>
    <row r="9" spans="1:9" ht="12.75">
      <c r="A9" s="1527" t="s">
        <v>567</v>
      </c>
      <c r="B9" s="244" t="s">
        <v>565</v>
      </c>
      <c r="C9" s="251"/>
      <c r="D9" s="130">
        <v>23413.26632</v>
      </c>
      <c r="E9" s="542"/>
      <c r="F9" s="131">
        <f>D9</f>
        <v>23413.26632</v>
      </c>
      <c r="G9" s="540"/>
      <c r="H9" s="540"/>
      <c r="I9" s="540"/>
    </row>
    <row r="10" spans="1:9" ht="12.75">
      <c r="A10" s="1528"/>
      <c r="B10" s="245" t="s">
        <v>566</v>
      </c>
      <c r="C10" s="253"/>
      <c r="D10" s="72">
        <v>38290.87359</v>
      </c>
      <c r="E10" s="74"/>
      <c r="F10" s="132">
        <f t="shared" si="0"/>
        <v>38290.87359</v>
      </c>
      <c r="G10" s="540"/>
      <c r="H10" s="540"/>
      <c r="I10" s="540"/>
    </row>
    <row r="11" spans="1:9" ht="12.75">
      <c r="A11" s="1528"/>
      <c r="B11" s="245" t="s">
        <v>609</v>
      </c>
      <c r="C11" s="253"/>
      <c r="D11" s="72">
        <v>39134.05993</v>
      </c>
      <c r="E11" s="74">
        <v>884.007</v>
      </c>
      <c r="F11" s="132">
        <f t="shared" si="0"/>
        <v>40018.06693</v>
      </c>
      <c r="G11" s="540"/>
      <c r="H11" s="540"/>
      <c r="I11" s="540"/>
    </row>
    <row r="12" spans="1:9" ht="13.5" thickBot="1">
      <c r="A12" s="1528"/>
      <c r="B12" s="247" t="s">
        <v>610</v>
      </c>
      <c r="C12" s="253"/>
      <c r="D12" s="74">
        <v>9463.02517</v>
      </c>
      <c r="E12" s="74"/>
      <c r="F12" s="133">
        <f t="shared" si="0"/>
        <v>9463.02517</v>
      </c>
      <c r="G12" s="540"/>
      <c r="H12" s="540"/>
      <c r="I12" s="540"/>
    </row>
    <row r="13" spans="1:9" ht="13.5" thickBot="1">
      <c r="A13" s="1529"/>
      <c r="B13" s="254" t="s">
        <v>517</v>
      </c>
      <c r="C13" s="254"/>
      <c r="D13" s="134">
        <f>SUM(D9:D12)</f>
        <v>110301.22501</v>
      </c>
      <c r="E13" s="134">
        <f>SUM(E10:E12)</f>
        <v>884.007</v>
      </c>
      <c r="F13" s="135">
        <f>SUM(D13:E13)</f>
        <v>111185.23200999999</v>
      </c>
      <c r="G13" s="540"/>
      <c r="H13" s="540"/>
      <c r="I13" s="540"/>
    </row>
    <row r="14" spans="1:9" ht="12.75">
      <c r="A14" s="1527" t="s">
        <v>568</v>
      </c>
      <c r="B14" s="244" t="s">
        <v>565</v>
      </c>
      <c r="C14" s="255"/>
      <c r="D14" s="72">
        <v>23733.97362</v>
      </c>
      <c r="E14" s="72"/>
      <c r="F14" s="132">
        <f t="shared" si="0"/>
        <v>23733.97362</v>
      </c>
      <c r="G14" s="540"/>
      <c r="H14" s="540"/>
      <c r="I14" s="540"/>
    </row>
    <row r="15" spans="1:9" ht="12.75">
      <c r="A15" s="1528"/>
      <c r="B15" s="245" t="s">
        <v>566</v>
      </c>
      <c r="C15" s="253"/>
      <c r="D15" s="72">
        <v>22332.85931</v>
      </c>
      <c r="E15" s="74"/>
      <c r="F15" s="132">
        <f t="shared" si="0"/>
        <v>22332.85931</v>
      </c>
      <c r="G15" s="540"/>
      <c r="H15" s="540"/>
      <c r="I15" s="540"/>
    </row>
    <row r="16" spans="1:9" ht="12.75">
      <c r="A16" s="1528"/>
      <c r="B16" s="245" t="s">
        <v>609</v>
      </c>
      <c r="C16" s="253"/>
      <c r="D16" s="72">
        <v>28912.03239</v>
      </c>
      <c r="E16" s="74">
        <v>94.20554</v>
      </c>
      <c r="F16" s="132">
        <f t="shared" si="0"/>
        <v>29006.23793</v>
      </c>
      <c r="G16" s="540"/>
      <c r="H16" s="540"/>
      <c r="I16" s="540"/>
    </row>
    <row r="17" spans="1:9" ht="13.5" thickBot="1">
      <c r="A17" s="1528"/>
      <c r="B17" s="247" t="s">
        <v>610</v>
      </c>
      <c r="C17" s="253"/>
      <c r="D17" s="74">
        <v>11110.85261</v>
      </c>
      <c r="E17" s="74"/>
      <c r="F17" s="133">
        <f t="shared" si="0"/>
        <v>11110.85261</v>
      </c>
      <c r="G17" s="540"/>
      <c r="H17" s="540"/>
      <c r="I17" s="540"/>
    </row>
    <row r="18" spans="1:9" ht="13.5" thickBot="1">
      <c r="A18" s="1529"/>
      <c r="B18" s="249" t="s">
        <v>518</v>
      </c>
      <c r="C18" s="254"/>
      <c r="D18" s="134">
        <f>SUM(D14:D17)</f>
        <v>86089.71793000001</v>
      </c>
      <c r="E18" s="134">
        <f>SUM(E14:E17)</f>
        <v>94.20554</v>
      </c>
      <c r="F18" s="135">
        <f>SUM(D18:E18)</f>
        <v>86183.92347000001</v>
      </c>
      <c r="G18" s="540"/>
      <c r="H18" s="540"/>
      <c r="I18" s="540"/>
    </row>
    <row r="19" spans="1:9" ht="12.75">
      <c r="A19" s="1525" t="s">
        <v>534</v>
      </c>
      <c r="B19" s="244" t="s">
        <v>565</v>
      </c>
      <c r="C19" s="244"/>
      <c r="D19" s="136">
        <f>D4+D9-D14</f>
        <v>50425.19412999999</v>
      </c>
      <c r="E19" s="136"/>
      <c r="F19" s="123">
        <f>SUM(D19:E19)</f>
        <v>50425.19412999999</v>
      </c>
      <c r="G19" s="540"/>
      <c r="H19" s="540"/>
      <c r="I19" s="540"/>
    </row>
    <row r="20" spans="1:9" ht="12.75">
      <c r="A20" s="1525"/>
      <c r="B20" s="245" t="s">
        <v>566</v>
      </c>
      <c r="C20" s="245"/>
      <c r="D20" s="136">
        <f>D5+D10-D15</f>
        <v>44007.14213000001</v>
      </c>
      <c r="E20" s="136"/>
      <c r="F20" s="124">
        <f>SUM(D20:E20)</f>
        <v>44007.14213000001</v>
      </c>
      <c r="G20" s="540"/>
      <c r="H20" s="540"/>
      <c r="I20" s="540"/>
    </row>
    <row r="21" spans="1:9" ht="12.75">
      <c r="A21" s="1525"/>
      <c r="B21" s="245" t="s">
        <v>609</v>
      </c>
      <c r="C21" s="245"/>
      <c r="D21" s="136">
        <f>D6+D11-D16</f>
        <v>89847.69231000001</v>
      </c>
      <c r="E21" s="136">
        <f>E6+E11-E16</f>
        <v>884.007</v>
      </c>
      <c r="F21" s="126">
        <f>SUM(D21:E21)</f>
        <v>90731.69931000001</v>
      </c>
      <c r="G21" s="540"/>
      <c r="H21" s="540"/>
      <c r="I21" s="540"/>
    </row>
    <row r="22" spans="1:9" ht="13.5" thickBot="1">
      <c r="A22" s="1525"/>
      <c r="B22" s="247" t="s">
        <v>610</v>
      </c>
      <c r="C22" s="245"/>
      <c r="D22" s="136">
        <f>D7+D12-D17</f>
        <v>10058.197970000003</v>
      </c>
      <c r="E22" s="136"/>
      <c r="F22" s="126">
        <f>SUM(D22:E22)</f>
        <v>10058.197970000003</v>
      </c>
      <c r="G22" s="540"/>
      <c r="H22" s="540"/>
      <c r="I22" s="540"/>
    </row>
    <row r="23" spans="1:9" ht="13.5" thickBot="1">
      <c r="A23" s="1526"/>
      <c r="B23" s="249" t="s">
        <v>518</v>
      </c>
      <c r="C23" s="249"/>
      <c r="D23" s="250">
        <f>SUM(D19:D22)</f>
        <v>194338.22654000003</v>
      </c>
      <c r="E23" s="250">
        <f>SUM(E19:E22)</f>
        <v>884.007</v>
      </c>
      <c r="F23" s="129">
        <f>SUM(F19:F22)</f>
        <v>195222.23354000002</v>
      </c>
      <c r="G23" s="540"/>
      <c r="H23" s="540"/>
      <c r="I23" s="540"/>
    </row>
    <row r="24" spans="1:9" ht="12.75">
      <c r="A24" s="227"/>
      <c r="B24" s="227"/>
      <c r="C24" s="227"/>
      <c r="D24" s="797"/>
      <c r="E24" s="797"/>
      <c r="F24" s="797"/>
      <c r="G24" s="540"/>
      <c r="H24" s="540"/>
      <c r="I24" s="540"/>
    </row>
    <row r="25" spans="1:9" ht="12.75">
      <c r="A25" s="256"/>
      <c r="B25" s="227"/>
      <c r="C25" s="227"/>
      <c r="D25" s="798"/>
      <c r="E25" s="797"/>
      <c r="F25" s="797"/>
      <c r="G25" s="540"/>
      <c r="H25" s="540"/>
      <c r="I25" s="540"/>
    </row>
    <row r="26" spans="1:9" ht="12.75">
      <c r="A26" s="227"/>
      <c r="B26" s="256"/>
      <c r="C26" s="227"/>
      <c r="D26" s="236"/>
      <c r="E26" s="236"/>
      <c r="F26" s="236"/>
      <c r="G26" s="540"/>
      <c r="H26" s="540"/>
      <c r="I26" s="540"/>
    </row>
    <row r="27" spans="1:9" ht="12.75">
      <c r="A27" s="227"/>
      <c r="B27" s="227"/>
      <c r="C27" s="227"/>
      <c r="D27" s="236"/>
      <c r="E27" s="236"/>
      <c r="F27" s="236"/>
      <c r="G27" s="540"/>
      <c r="H27" s="540"/>
      <c r="I27" s="540"/>
    </row>
    <row r="28" spans="1:9" ht="12.75">
      <c r="A28" s="227"/>
      <c r="B28" s="227"/>
      <c r="C28" s="227"/>
      <c r="D28" s="236"/>
      <c r="E28" s="236"/>
      <c r="F28" s="236"/>
      <c r="G28" s="540"/>
      <c r="H28" s="540"/>
      <c r="I28" s="540"/>
    </row>
    <row r="29" spans="1:9" ht="12.75">
      <c r="A29" s="227"/>
      <c r="B29" s="227"/>
      <c r="C29" s="227"/>
      <c r="D29" s="236"/>
      <c r="E29" s="236"/>
      <c r="F29" s="236"/>
      <c r="G29" s="540"/>
      <c r="H29" s="540"/>
      <c r="I29" s="540"/>
    </row>
    <row r="30" spans="1:9" ht="12.75">
      <c r="A30" s="227"/>
      <c r="B30" s="227"/>
      <c r="C30" s="227"/>
      <c r="D30" s="236"/>
      <c r="E30" s="236"/>
      <c r="F30" s="236"/>
      <c r="G30" s="540"/>
      <c r="H30" s="540"/>
      <c r="I30" s="540"/>
    </row>
    <row r="31" spans="1:9" ht="12.75">
      <c r="A31" s="227"/>
      <c r="B31" s="227"/>
      <c r="C31" s="227"/>
      <c r="D31" s="236"/>
      <c r="E31" s="236"/>
      <c r="F31" s="236"/>
      <c r="G31" s="540"/>
      <c r="H31" s="540"/>
      <c r="I31" s="540"/>
    </row>
    <row r="32" spans="1:9" ht="12.75">
      <c r="A32" s="227"/>
      <c r="B32" s="227"/>
      <c r="C32" s="227"/>
      <c r="D32" s="236"/>
      <c r="E32" s="236"/>
      <c r="F32" s="236"/>
      <c r="G32" s="540"/>
      <c r="H32" s="540"/>
      <c r="I32" s="540"/>
    </row>
    <row r="33" spans="1:9" ht="12.75">
      <c r="A33" s="227"/>
      <c r="B33" s="227"/>
      <c r="C33" s="227"/>
      <c r="D33" s="236"/>
      <c r="E33" s="236"/>
      <c r="F33" s="236"/>
      <c r="G33" s="540"/>
      <c r="H33" s="540"/>
      <c r="I33" s="540"/>
    </row>
    <row r="34" spans="1:9" ht="12.75">
      <c r="A34" s="227"/>
      <c r="B34" s="227"/>
      <c r="C34" s="227"/>
      <c r="D34" s="236"/>
      <c r="E34" s="236"/>
      <c r="F34" s="236"/>
      <c r="G34" s="540"/>
      <c r="H34" s="540"/>
      <c r="I34" s="540"/>
    </row>
    <row r="35" spans="1:9" ht="12.75">
      <c r="A35" s="227"/>
      <c r="B35" s="227"/>
      <c r="C35" s="227"/>
      <c r="D35" s="236"/>
      <c r="E35" s="236"/>
      <c r="F35" s="236"/>
      <c r="G35" s="540"/>
      <c r="H35" s="540"/>
      <c r="I35" s="540"/>
    </row>
    <row r="36" spans="1:9" ht="12.75">
      <c r="A36" s="227"/>
      <c r="B36" s="227"/>
      <c r="C36" s="227"/>
      <c r="D36" s="236"/>
      <c r="E36" s="236"/>
      <c r="F36" s="236"/>
      <c r="G36" s="540"/>
      <c r="H36" s="540"/>
      <c r="I36" s="540"/>
    </row>
    <row r="37" spans="1:9" ht="12.75">
      <c r="A37" s="227"/>
      <c r="B37" s="227"/>
      <c r="C37" s="227"/>
      <c r="D37" s="236"/>
      <c r="E37" s="236"/>
      <c r="F37" s="236"/>
      <c r="G37" s="540"/>
      <c r="H37" s="540"/>
      <c r="I37" s="540"/>
    </row>
    <row r="38" spans="1:9" ht="12.75">
      <c r="A38" s="227"/>
      <c r="B38" s="227"/>
      <c r="C38" s="227"/>
      <c r="D38" s="236"/>
      <c r="E38" s="236"/>
      <c r="F38" s="236"/>
      <c r="G38" s="540"/>
      <c r="H38" s="540"/>
      <c r="I38" s="540"/>
    </row>
    <row r="39" spans="7:9" ht="12.75">
      <c r="G39" s="540"/>
      <c r="H39" s="540"/>
      <c r="I39" s="540"/>
    </row>
    <row r="40" spans="7:9" ht="12.75">
      <c r="G40" s="540"/>
      <c r="H40" s="540"/>
      <c r="I40" s="540"/>
    </row>
    <row r="41" spans="7:9" ht="12.75">
      <c r="G41" s="540"/>
      <c r="H41" s="540"/>
      <c r="I41" s="540"/>
    </row>
    <row r="42" spans="7:9" ht="12.75">
      <c r="G42" s="540"/>
      <c r="H42" s="540"/>
      <c r="I42" s="540"/>
    </row>
    <row r="43" spans="7:9" ht="12.75">
      <c r="G43" s="540"/>
      <c r="H43" s="540"/>
      <c r="I43" s="540"/>
    </row>
    <row r="44" spans="7:9" ht="12.75">
      <c r="G44" s="540"/>
      <c r="H44" s="540"/>
      <c r="I44" s="540"/>
    </row>
    <row r="45" spans="7:9" ht="12.75">
      <c r="G45" s="540"/>
      <c r="H45" s="540"/>
      <c r="I45" s="540"/>
    </row>
    <row r="46" spans="7:9" ht="12.75">
      <c r="G46" s="540"/>
      <c r="H46" s="540"/>
      <c r="I46" s="540"/>
    </row>
    <row r="47" spans="7:9" ht="12.75">
      <c r="G47" s="540"/>
      <c r="H47" s="540"/>
      <c r="I47" s="540"/>
    </row>
  </sheetData>
  <sheetProtection insertRows="0" deleteRows="0"/>
  <mergeCells count="4">
    <mergeCell ref="A4:A8"/>
    <mergeCell ref="A9:A13"/>
    <mergeCell ref="A14:A18"/>
    <mergeCell ref="A19:A23"/>
  </mergeCells>
  <printOptions horizontalCentered="1"/>
  <pageMargins left="0.2" right="0.2" top="0.984251968503937" bottom="0.984251968503937" header="0.5118110236220472" footer="0.5118110236220472"/>
  <pageSetup cellComments="asDisplayed" horizontalDpi="300" verticalDpi="300" orientation="landscape" paperSize="9" r:id="rId1"/>
</worksheet>
</file>

<file path=xl/worksheets/sheet22.xml><?xml version="1.0" encoding="utf-8"?>
<worksheet xmlns="http://schemas.openxmlformats.org/spreadsheetml/2006/main" xmlns:r="http://schemas.openxmlformats.org/officeDocument/2006/relationships">
  <sheetPr>
    <tabColor theme="0" tint="-0.1499900072813034"/>
  </sheetPr>
  <dimension ref="A1:F29"/>
  <sheetViews>
    <sheetView workbookViewId="0" topLeftCell="A1">
      <selection activeCell="A1" sqref="A1"/>
    </sheetView>
  </sheetViews>
  <sheetFormatPr defaultColWidth="9.140625" defaultRowHeight="15"/>
  <cols>
    <col min="1" max="1" width="12.8515625" style="363" customWidth="1"/>
    <col min="2" max="2" width="58.140625" style="363" customWidth="1"/>
    <col min="3" max="3" width="11.8515625" style="428" customWidth="1"/>
    <col min="4" max="4" width="17.57421875" style="363" customWidth="1"/>
    <col min="5" max="16384" width="9.140625" style="363" customWidth="1"/>
  </cols>
  <sheetData>
    <row r="1" ht="18.75">
      <c r="A1" s="919" t="s">
        <v>17</v>
      </c>
    </row>
    <row r="2" ht="13.5" thickBot="1">
      <c r="C2" s="429" t="s">
        <v>513</v>
      </c>
    </row>
    <row r="3" spans="1:3" ht="13.5" thickBot="1">
      <c r="A3" s="1530" t="s">
        <v>533</v>
      </c>
      <c r="B3" s="1531"/>
      <c r="C3" s="430">
        <v>108086.61642</v>
      </c>
    </row>
    <row r="4" spans="1:5" ht="13.5" thickBot="1">
      <c r="A4" s="461" t="s">
        <v>535</v>
      </c>
      <c r="B4" s="462" t="s">
        <v>569</v>
      </c>
      <c r="C4" s="431">
        <v>59375.89296</v>
      </c>
      <c r="D4" s="432"/>
      <c r="E4" s="433"/>
    </row>
    <row r="5" spans="1:6" ht="12.75">
      <c r="A5" s="1532" t="s">
        <v>540</v>
      </c>
      <c r="B5" s="462" t="s">
        <v>782</v>
      </c>
      <c r="C5" s="434">
        <v>35767.192</v>
      </c>
      <c r="D5" s="435"/>
      <c r="E5" s="435"/>
      <c r="F5" s="435"/>
    </row>
    <row r="6" spans="1:6" ht="12.75">
      <c r="A6" s="1533"/>
      <c r="B6" s="463" t="s">
        <v>783</v>
      </c>
      <c r="C6" s="436">
        <v>3042.056</v>
      </c>
      <c r="D6" s="435"/>
      <c r="E6" s="435"/>
      <c r="F6" s="435"/>
    </row>
    <row r="7" spans="1:6" ht="12.75">
      <c r="A7" s="1533"/>
      <c r="B7" s="463" t="s">
        <v>784</v>
      </c>
      <c r="C7" s="436">
        <v>1998.408</v>
      </c>
      <c r="D7" s="435"/>
      <c r="E7" s="435"/>
      <c r="F7" s="435"/>
    </row>
    <row r="8" spans="1:6" ht="12.75">
      <c r="A8" s="1533"/>
      <c r="B8" s="463" t="s">
        <v>785</v>
      </c>
      <c r="C8" s="436">
        <v>71</v>
      </c>
      <c r="D8" s="435"/>
      <c r="E8" s="435"/>
      <c r="F8" s="435"/>
    </row>
    <row r="9" spans="1:6" ht="12.75">
      <c r="A9" s="1533"/>
      <c r="B9" s="463" t="s">
        <v>786</v>
      </c>
      <c r="C9" s="436">
        <v>463.63681</v>
      </c>
      <c r="D9" s="435"/>
      <c r="E9" s="435"/>
      <c r="F9" s="435"/>
    </row>
    <row r="10" spans="1:6" ht="12.75">
      <c r="A10" s="1534"/>
      <c r="B10" s="463" t="s">
        <v>787</v>
      </c>
      <c r="C10" s="436">
        <v>163.61</v>
      </c>
      <c r="D10" s="54"/>
      <c r="E10" s="54"/>
      <c r="F10" s="55"/>
    </row>
    <row r="11" spans="1:6" ht="12.75">
      <c r="A11" s="1534"/>
      <c r="B11" s="463" t="s">
        <v>788</v>
      </c>
      <c r="C11" s="436">
        <v>3086.05739</v>
      </c>
      <c r="D11" s="55"/>
      <c r="E11" s="54"/>
      <c r="F11" s="55"/>
    </row>
    <row r="12" spans="1:6" ht="12.75">
      <c r="A12" s="1534"/>
      <c r="B12" s="463" t="s">
        <v>864</v>
      </c>
      <c r="C12" s="436">
        <v>882.215</v>
      </c>
      <c r="D12" s="55"/>
      <c r="E12" s="54"/>
      <c r="F12" s="55"/>
    </row>
    <row r="13" spans="1:6" ht="12.75">
      <c r="A13" s="1534"/>
      <c r="B13" s="463" t="s">
        <v>865</v>
      </c>
      <c r="C13" s="436">
        <v>214.077</v>
      </c>
      <c r="D13" s="55"/>
      <c r="E13" s="54"/>
      <c r="F13" s="55"/>
    </row>
    <row r="14" spans="1:6" ht="13.5" thickBot="1">
      <c r="A14" s="1534"/>
      <c r="B14" s="463" t="s">
        <v>789</v>
      </c>
      <c r="C14" s="436">
        <v>2105.4772</v>
      </c>
      <c r="D14" s="55"/>
      <c r="E14" s="55"/>
      <c r="F14" s="55"/>
    </row>
    <row r="15" spans="1:6" ht="13.5" thickBot="1">
      <c r="A15" s="1535"/>
      <c r="B15" s="464" t="s">
        <v>517</v>
      </c>
      <c r="C15" s="465">
        <f>SUM(C5:C14)</f>
        <v>47793.729400000004</v>
      </c>
      <c r="D15" s="56"/>
      <c r="E15" s="56"/>
      <c r="F15" s="56"/>
    </row>
    <row r="16" spans="1:6" ht="13.5" thickBot="1">
      <c r="A16" s="1530" t="s">
        <v>534</v>
      </c>
      <c r="B16" s="1531"/>
      <c r="C16" s="466">
        <f>C3+C4-C15</f>
        <v>119668.77997999999</v>
      </c>
      <c r="D16" s="435"/>
      <c r="E16" s="435"/>
      <c r="F16" s="435"/>
    </row>
    <row r="17" spans="1:6" ht="12.75">
      <c r="A17" s="435"/>
      <c r="B17" s="435"/>
      <c r="C17" s="437"/>
      <c r="D17" s="435"/>
      <c r="E17" s="435"/>
      <c r="F17" s="435"/>
    </row>
    <row r="18" spans="1:6" ht="12.75">
      <c r="A18" s="467"/>
      <c r="B18" s="467"/>
      <c r="C18" s="468"/>
      <c r="D18" s="435"/>
      <c r="E18" s="435"/>
      <c r="F18" s="435"/>
    </row>
    <row r="19" spans="1:6" ht="12.75">
      <c r="A19" s="469"/>
      <c r="B19" s="467"/>
      <c r="C19" s="468"/>
      <c r="D19" s="435"/>
      <c r="E19" s="435"/>
      <c r="F19" s="435"/>
    </row>
    <row r="20" spans="1:6" ht="12.75">
      <c r="A20" s="467"/>
      <c r="B20" s="467"/>
      <c r="C20" s="468"/>
      <c r="D20" s="435"/>
      <c r="E20" s="435"/>
      <c r="F20" s="435"/>
    </row>
    <row r="21" spans="1:6" ht="12.75">
      <c r="A21" s="470"/>
      <c r="B21" s="467"/>
      <c r="C21" s="468"/>
      <c r="D21" s="435"/>
      <c r="E21" s="435"/>
      <c r="F21" s="435"/>
    </row>
    <row r="22" spans="1:6" ht="12.75">
      <c r="A22" s="471"/>
      <c r="B22" s="467"/>
      <c r="C22" s="468"/>
      <c r="D22" s="435"/>
      <c r="E22" s="435"/>
      <c r="F22" s="435"/>
    </row>
    <row r="23" spans="1:6" ht="12.75">
      <c r="A23" s="435"/>
      <c r="B23" s="435"/>
      <c r="C23" s="437"/>
      <c r="D23" s="435"/>
      <c r="E23" s="435"/>
      <c r="F23" s="435"/>
    </row>
    <row r="24" spans="1:6" ht="12.75">
      <c r="A24" s="435"/>
      <c r="B24" s="435"/>
      <c r="C24" s="437"/>
      <c r="D24" s="435"/>
      <c r="E24" s="435"/>
      <c r="F24" s="435"/>
    </row>
    <row r="25" spans="1:6" ht="12.75">
      <c r="A25" s="435"/>
      <c r="B25" s="435"/>
      <c r="C25" s="437"/>
      <c r="D25" s="435"/>
      <c r="E25" s="435"/>
      <c r="F25" s="435"/>
    </row>
    <row r="26" spans="1:6" ht="12.75">
      <c r="A26" s="435"/>
      <c r="B26" s="435"/>
      <c r="C26" s="437"/>
      <c r="D26" s="435"/>
      <c r="E26" s="435"/>
      <c r="F26" s="435"/>
    </row>
    <row r="27" spans="1:6" ht="12.75">
      <c r="A27" s="435"/>
      <c r="B27" s="435"/>
      <c r="C27" s="437"/>
      <c r="D27" s="435"/>
      <c r="E27" s="435"/>
      <c r="F27" s="435"/>
    </row>
    <row r="28" spans="1:6" ht="12.75">
      <c r="A28" s="435"/>
      <c r="B28" s="435"/>
      <c r="C28" s="437"/>
      <c r="D28" s="435"/>
      <c r="E28" s="435"/>
      <c r="F28" s="435"/>
    </row>
    <row r="29" spans="1:6" ht="12.75">
      <c r="A29" s="435"/>
      <c r="B29" s="435"/>
      <c r="C29" s="437"/>
      <c r="D29" s="435"/>
      <c r="E29" s="435"/>
      <c r="F29" s="435"/>
    </row>
  </sheetData>
  <sheetProtection insertRows="0" deleteRows="0"/>
  <mergeCells count="3">
    <mergeCell ref="A16:B16"/>
    <mergeCell ref="A3:B3"/>
    <mergeCell ref="A5:A15"/>
  </mergeCells>
  <printOptions horizontalCentered="1"/>
  <pageMargins left="0.7874015748031497" right="0.7874015748031497" top="0.984251968503937" bottom="0.984251968503937" header="0.5118110236220472" footer="0.5118110236220472"/>
  <pageSetup horizontalDpi="300" verticalDpi="300" orientation="landscape" paperSize="9" r:id="rId1"/>
</worksheet>
</file>

<file path=xl/worksheets/sheet23.xml><?xml version="1.0" encoding="utf-8"?>
<worksheet xmlns="http://schemas.openxmlformats.org/spreadsheetml/2006/main" xmlns:r="http://schemas.openxmlformats.org/officeDocument/2006/relationships">
  <sheetPr>
    <tabColor theme="0" tint="-0.1499900072813034"/>
  </sheetPr>
  <dimension ref="A1:J37"/>
  <sheetViews>
    <sheetView workbookViewId="0" topLeftCell="A1">
      <selection activeCell="A1" sqref="A1"/>
    </sheetView>
  </sheetViews>
  <sheetFormatPr defaultColWidth="9.140625" defaultRowHeight="15"/>
  <cols>
    <col min="1" max="1" width="12.7109375" style="30" customWidth="1"/>
    <col min="2" max="2" width="44.8515625" style="30" customWidth="1"/>
    <col min="3" max="3" width="11.57421875" style="46" customWidth="1"/>
    <col min="4" max="4" width="9.140625" style="30" customWidth="1"/>
    <col min="5" max="5" width="10.00390625" style="30" customWidth="1"/>
    <col min="6" max="16384" width="9.140625" style="30" customWidth="1"/>
  </cols>
  <sheetData>
    <row r="1" spans="1:10" ht="18.75">
      <c r="A1" s="919" t="s">
        <v>18</v>
      </c>
      <c r="B1" s="49"/>
      <c r="D1" s="49"/>
      <c r="E1" s="49"/>
      <c r="F1" s="49"/>
      <c r="G1" s="49"/>
      <c r="H1" s="49"/>
      <c r="I1" s="49"/>
      <c r="J1" s="49"/>
    </row>
    <row r="2" spans="1:10" ht="13.5" thickBot="1">
      <c r="A2" s="49"/>
      <c r="B2" s="49"/>
      <c r="C2" s="58" t="s">
        <v>513</v>
      </c>
      <c r="D2" s="49"/>
      <c r="E2" s="49"/>
      <c r="F2" s="49"/>
      <c r="G2" s="49"/>
      <c r="H2" s="49"/>
      <c r="I2" s="49"/>
      <c r="J2" s="49"/>
    </row>
    <row r="3" spans="1:10" ht="13.5" thickBot="1">
      <c r="A3" s="1508" t="s">
        <v>533</v>
      </c>
      <c r="B3" s="1509"/>
      <c r="C3" s="230">
        <v>1482858.9756</v>
      </c>
      <c r="D3" s="52"/>
      <c r="E3" s="51"/>
      <c r="F3" s="52"/>
      <c r="G3" s="49"/>
      <c r="H3" s="49"/>
      <c r="I3" s="49"/>
      <c r="J3" s="49"/>
    </row>
    <row r="4" spans="1:10" ht="12.75">
      <c r="A4" s="1429" t="s">
        <v>535</v>
      </c>
      <c r="B4" s="223" t="s">
        <v>570</v>
      </c>
      <c r="C4" s="231">
        <v>217326.6413</v>
      </c>
      <c r="D4" s="52"/>
      <c r="E4" s="51"/>
      <c r="F4" s="52"/>
      <c r="G4" s="49"/>
      <c r="H4" s="49"/>
      <c r="I4" s="49"/>
      <c r="J4" s="49"/>
    </row>
    <row r="5" spans="1:10" ht="12.75">
      <c r="A5" s="1432"/>
      <c r="B5" s="224" t="s">
        <v>536</v>
      </c>
      <c r="C5" s="232">
        <v>32092.5065</v>
      </c>
      <c r="D5" s="52"/>
      <c r="E5" s="52"/>
      <c r="F5" s="52"/>
      <c r="G5" s="228"/>
      <c r="H5" s="49"/>
      <c r="I5" s="49"/>
      <c r="J5" s="49"/>
    </row>
    <row r="6" spans="1:10" ht="12.75">
      <c r="A6" s="1432"/>
      <c r="B6" s="224" t="s">
        <v>537</v>
      </c>
      <c r="C6" s="232"/>
      <c r="D6" s="229"/>
      <c r="E6" s="228"/>
      <c r="F6" s="228"/>
      <c r="G6" s="228"/>
      <c r="H6" s="49"/>
      <c r="I6" s="49"/>
      <c r="J6" s="49"/>
    </row>
    <row r="7" spans="1:10" ht="12.75">
      <c r="A7" s="1432"/>
      <c r="B7" s="224" t="s">
        <v>538</v>
      </c>
      <c r="C7" s="232"/>
      <c r="D7" s="229"/>
      <c r="E7" s="229"/>
      <c r="F7" s="229"/>
      <c r="G7" s="229"/>
      <c r="H7" s="49"/>
      <c r="I7" s="49"/>
      <c r="J7" s="49"/>
    </row>
    <row r="8" spans="1:10" ht="12.75">
      <c r="A8" s="1432"/>
      <c r="B8" s="224" t="s">
        <v>561</v>
      </c>
      <c r="C8" s="232"/>
      <c r="D8" s="229"/>
      <c r="E8" s="229"/>
      <c r="F8" s="229"/>
      <c r="G8" s="229"/>
      <c r="H8" s="49"/>
      <c r="I8" s="49"/>
      <c r="J8" s="49"/>
    </row>
    <row r="9" spans="1:10" ht="13.5" thickBot="1">
      <c r="A9" s="1432"/>
      <c r="B9" s="224" t="s">
        <v>719</v>
      </c>
      <c r="C9" s="232">
        <v>6239.54912</v>
      </c>
      <c r="D9" s="229"/>
      <c r="E9" s="228"/>
      <c r="F9" s="228"/>
      <c r="G9" s="228"/>
      <c r="H9" s="49"/>
      <c r="I9" s="49"/>
      <c r="J9" s="49"/>
    </row>
    <row r="10" spans="1:10" ht="13.5" thickBot="1">
      <c r="A10" s="1435"/>
      <c r="B10" s="225" t="s">
        <v>517</v>
      </c>
      <c r="C10" s="233">
        <f>SUM(C4:C9)</f>
        <v>255658.69692</v>
      </c>
      <c r="D10" s="53"/>
      <c r="E10" s="53"/>
      <c r="F10" s="53"/>
      <c r="G10" s="53"/>
      <c r="H10" s="49"/>
      <c r="I10" s="49"/>
      <c r="J10" s="49"/>
    </row>
    <row r="11" spans="1:10" ht="12.75">
      <c r="A11" s="1510" t="s">
        <v>540</v>
      </c>
      <c r="B11" s="223" t="s">
        <v>571</v>
      </c>
      <c r="C11" s="231">
        <v>179341.73266</v>
      </c>
      <c r="D11" s="54"/>
      <c r="E11" s="54"/>
      <c r="F11" s="54"/>
      <c r="G11" s="55"/>
      <c r="H11" s="49"/>
      <c r="I11" s="49"/>
      <c r="J11" s="49"/>
    </row>
    <row r="12" spans="1:10" ht="12.75">
      <c r="A12" s="1511"/>
      <c r="B12" s="224" t="s">
        <v>542</v>
      </c>
      <c r="C12" s="232">
        <v>125782</v>
      </c>
      <c r="D12" s="55"/>
      <c r="E12" s="55"/>
      <c r="F12" s="54"/>
      <c r="G12" s="55"/>
      <c r="H12" s="49"/>
      <c r="I12" s="49"/>
      <c r="J12" s="49"/>
    </row>
    <row r="13" spans="1:10" ht="12.75">
      <c r="A13" s="1511"/>
      <c r="B13" s="224" t="s">
        <v>543</v>
      </c>
      <c r="C13" s="232"/>
      <c r="D13" s="55"/>
      <c r="E13" s="55"/>
      <c r="F13" s="55"/>
      <c r="G13" s="55"/>
      <c r="H13" s="49"/>
      <c r="I13" s="49"/>
      <c r="J13" s="49"/>
    </row>
    <row r="14" spans="1:10" ht="12.75">
      <c r="A14" s="1511"/>
      <c r="B14" s="224" t="s">
        <v>562</v>
      </c>
      <c r="C14" s="232"/>
      <c r="D14" s="56"/>
      <c r="E14" s="56"/>
      <c r="F14" s="56"/>
      <c r="G14" s="56"/>
      <c r="H14" s="49"/>
      <c r="I14" s="49"/>
      <c r="J14" s="49"/>
    </row>
    <row r="15" spans="1:10" ht="13.5" thickBot="1">
      <c r="A15" s="1511"/>
      <c r="B15" s="226" t="s">
        <v>720</v>
      </c>
      <c r="C15" s="234">
        <v>6017.39487</v>
      </c>
      <c r="D15" s="56"/>
      <c r="E15" s="56"/>
      <c r="F15" s="56"/>
      <c r="G15" s="56"/>
      <c r="H15" s="49"/>
      <c r="I15" s="49"/>
      <c r="J15" s="49"/>
    </row>
    <row r="16" spans="1:10" ht="13.5" thickBot="1">
      <c r="A16" s="1512"/>
      <c r="B16" s="225" t="s">
        <v>517</v>
      </c>
      <c r="C16" s="233">
        <f>SUM(C11:C15)</f>
        <v>311141.12753</v>
      </c>
      <c r="D16" s="53"/>
      <c r="E16" s="53"/>
      <c r="F16" s="53"/>
      <c r="G16" s="53"/>
      <c r="H16" s="49"/>
      <c r="I16" s="49"/>
      <c r="J16" s="49"/>
    </row>
    <row r="17" spans="1:10" ht="13.5" thickBot="1">
      <c r="A17" s="1508" t="s">
        <v>534</v>
      </c>
      <c r="B17" s="1509"/>
      <c r="C17" s="233">
        <f>C3+C10-C16</f>
        <v>1427376.54499</v>
      </c>
      <c r="D17" s="53"/>
      <c r="E17" s="53"/>
      <c r="F17" s="53"/>
      <c r="G17" s="53"/>
      <c r="H17" s="49"/>
      <c r="I17" s="49"/>
      <c r="J17" s="49"/>
    </row>
    <row r="18" spans="1:10" ht="12.75">
      <c r="A18" s="53"/>
      <c r="B18" s="53"/>
      <c r="C18" s="57"/>
      <c r="D18" s="53"/>
      <c r="E18" s="53"/>
      <c r="F18" s="53"/>
      <c r="G18" s="53"/>
      <c r="H18" s="49"/>
      <c r="I18" s="49"/>
      <c r="J18" s="49"/>
    </row>
    <row r="19" spans="1:10" ht="12.75">
      <c r="A19" s="273" t="s">
        <v>992</v>
      </c>
      <c r="B19" s="53"/>
      <c r="C19" s="57"/>
      <c r="D19" s="53"/>
      <c r="E19" s="53"/>
      <c r="F19" s="53"/>
      <c r="G19" s="53"/>
      <c r="H19" s="49"/>
      <c r="I19" s="49"/>
      <c r="J19" s="49"/>
    </row>
    <row r="20" spans="1:10" ht="12.75">
      <c r="A20" s="227" t="s">
        <v>659</v>
      </c>
      <c r="B20" s="53"/>
      <c r="C20" s="57"/>
      <c r="D20" s="53"/>
      <c r="E20" s="53"/>
      <c r="F20" s="53"/>
      <c r="G20" s="53"/>
      <c r="H20" s="49"/>
      <c r="I20" s="49"/>
      <c r="J20" s="49"/>
    </row>
    <row r="21" spans="1:10" ht="12.75">
      <c r="A21" s="467"/>
      <c r="B21" s="47"/>
      <c r="C21" s="48"/>
      <c r="D21" s="53"/>
      <c r="E21" s="53"/>
      <c r="F21" s="53"/>
      <c r="G21" s="53"/>
      <c r="H21" s="49"/>
      <c r="I21" s="49"/>
      <c r="J21" s="49"/>
    </row>
    <row r="22" spans="1:10" ht="12.75" customHeight="1">
      <c r="A22" s="1002"/>
      <c r="B22" s="1003" t="s">
        <v>1176</v>
      </c>
      <c r="C22" s="1003"/>
      <c r="D22" s="1003"/>
      <c r="E22" s="53"/>
      <c r="F22" s="53"/>
      <c r="G22" s="53"/>
      <c r="H22" s="49"/>
      <c r="I22" s="49"/>
      <c r="J22" s="49"/>
    </row>
    <row r="23" spans="1:10" ht="39" customHeight="1">
      <c r="A23" s="53"/>
      <c r="B23" s="1536" t="s">
        <v>1177</v>
      </c>
      <c r="C23" s="1537"/>
      <c r="D23" s="1004"/>
      <c r="E23" s="1004"/>
      <c r="F23" s="53"/>
      <c r="G23" s="53"/>
      <c r="H23" s="49"/>
      <c r="I23" s="49"/>
      <c r="J23" s="49"/>
    </row>
    <row r="24" spans="1:10" ht="12.75">
      <c r="A24" s="53"/>
      <c r="B24" s="53"/>
      <c r="C24" s="57"/>
      <c r="D24" s="53"/>
      <c r="E24" s="53"/>
      <c r="F24" s="53"/>
      <c r="G24" s="53"/>
      <c r="H24" s="49"/>
      <c r="I24" s="49"/>
      <c r="J24" s="49"/>
    </row>
    <row r="25" spans="1:10" ht="12.75">
      <c r="A25" s="53"/>
      <c r="B25" s="53"/>
      <c r="C25" s="57"/>
      <c r="D25" s="53"/>
      <c r="E25" s="53"/>
      <c r="F25" s="53"/>
      <c r="G25" s="53"/>
      <c r="H25" s="49"/>
      <c r="I25" s="49"/>
      <c r="J25" s="49"/>
    </row>
    <row r="26" spans="1:10" ht="12.75">
      <c r="A26" s="53"/>
      <c r="B26" s="53"/>
      <c r="C26" s="57"/>
      <c r="D26" s="53"/>
      <c r="E26" s="53"/>
      <c r="F26" s="53"/>
      <c r="G26" s="53"/>
      <c r="H26" s="49"/>
      <c r="I26" s="49"/>
      <c r="J26" s="49"/>
    </row>
    <row r="27" spans="1:10" ht="12.75">
      <c r="A27" s="53"/>
      <c r="B27" s="53"/>
      <c r="C27" s="57"/>
      <c r="D27" s="53"/>
      <c r="E27" s="53"/>
      <c r="F27" s="53"/>
      <c r="G27" s="53"/>
      <c r="H27" s="49"/>
      <c r="I27" s="49"/>
      <c r="J27" s="49"/>
    </row>
    <row r="28" spans="1:10" ht="12.75">
      <c r="A28" s="53"/>
      <c r="B28" s="53"/>
      <c r="C28" s="57"/>
      <c r="D28" s="53"/>
      <c r="E28" s="53"/>
      <c r="F28" s="53"/>
      <c r="G28" s="53"/>
      <c r="H28" s="49"/>
      <c r="I28" s="49"/>
      <c r="J28" s="49"/>
    </row>
    <row r="29" spans="1:10" ht="12.75">
      <c r="A29" s="53"/>
      <c r="B29" s="53"/>
      <c r="C29" s="57"/>
      <c r="D29" s="53"/>
      <c r="E29" s="53"/>
      <c r="F29" s="53"/>
      <c r="G29" s="53"/>
      <c r="H29" s="49"/>
      <c r="I29" s="49"/>
      <c r="J29" s="49"/>
    </row>
    <row r="30" spans="1:10" ht="12.75">
      <c r="A30" s="49"/>
      <c r="B30" s="49"/>
      <c r="C30" s="50"/>
      <c r="D30" s="49"/>
      <c r="E30" s="49"/>
      <c r="F30" s="49"/>
      <c r="G30" s="49"/>
      <c r="H30" s="49"/>
      <c r="I30" s="49"/>
      <c r="J30" s="49"/>
    </row>
    <row r="31" spans="1:10" ht="12.75">
      <c r="A31" s="49"/>
      <c r="B31" s="49"/>
      <c r="C31" s="50"/>
      <c r="D31" s="49"/>
      <c r="E31" s="49"/>
      <c r="F31" s="49"/>
      <c r="G31" s="49"/>
      <c r="H31" s="49"/>
      <c r="I31" s="49"/>
      <c r="J31" s="49"/>
    </row>
    <row r="32" spans="1:10" ht="12.75">
      <c r="A32" s="49"/>
      <c r="B32" s="49"/>
      <c r="C32" s="50"/>
      <c r="D32" s="49"/>
      <c r="E32" s="49"/>
      <c r="F32" s="49"/>
      <c r="G32" s="49"/>
      <c r="H32" s="49"/>
      <c r="I32" s="49"/>
      <c r="J32" s="49"/>
    </row>
    <row r="33" spans="1:10" ht="12.75">
      <c r="A33" s="49"/>
      <c r="B33" s="49"/>
      <c r="C33" s="50"/>
      <c r="D33" s="49"/>
      <c r="E33" s="49"/>
      <c r="F33" s="49"/>
      <c r="G33" s="49"/>
      <c r="H33" s="49"/>
      <c r="I33" s="49"/>
      <c r="J33" s="49"/>
    </row>
    <row r="34" spans="1:10" ht="12.75">
      <c r="A34" s="49"/>
      <c r="B34" s="49"/>
      <c r="C34" s="50"/>
      <c r="D34" s="49"/>
      <c r="E34" s="49"/>
      <c r="F34" s="49"/>
      <c r="G34" s="49"/>
      <c r="H34" s="49"/>
      <c r="I34" s="49"/>
      <c r="J34" s="49"/>
    </row>
    <row r="35" spans="1:10" ht="12.75">
      <c r="A35" s="49"/>
      <c r="B35" s="49"/>
      <c r="D35" s="49"/>
      <c r="E35" s="49"/>
      <c r="F35" s="49"/>
      <c r="G35" s="49"/>
      <c r="H35" s="49"/>
      <c r="I35" s="49"/>
      <c r="J35" s="49"/>
    </row>
    <row r="36" spans="4:10" ht="12.75">
      <c r="D36" s="49"/>
      <c r="E36" s="49"/>
      <c r="F36" s="49"/>
      <c r="G36" s="49"/>
      <c r="H36" s="49"/>
      <c r="I36" s="49"/>
      <c r="J36" s="49"/>
    </row>
    <row r="37" spans="4:10" ht="12.75">
      <c r="D37" s="49"/>
      <c r="E37" s="49"/>
      <c r="F37" s="49"/>
      <c r="G37" s="49"/>
      <c r="H37" s="49"/>
      <c r="I37" s="49"/>
      <c r="J37" s="49"/>
    </row>
  </sheetData>
  <sheetProtection insertRows="0" deleteRows="0"/>
  <mergeCells count="5">
    <mergeCell ref="A4:A10"/>
    <mergeCell ref="A11:A16"/>
    <mergeCell ref="A3:B3"/>
    <mergeCell ref="A17:B17"/>
    <mergeCell ref="B23:C23"/>
  </mergeCells>
  <printOptions horizontalCentered="1"/>
  <pageMargins left="0.7874015748031497" right="0.7874015748031497"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tabColor theme="0" tint="-0.1499900072813034"/>
  </sheetPr>
  <dimension ref="A1:F77"/>
  <sheetViews>
    <sheetView zoomScalePageLayoutView="0" workbookViewId="0" topLeftCell="A1">
      <pane ySplit="5" topLeftCell="A6" activePane="bottomLeft" state="frozen"/>
      <selection pane="topLeft" activeCell="D44" activeCellId="2" sqref="D70:E71 D46:E68 D7:E44"/>
      <selection pane="bottomLeft" activeCell="A1" sqref="A1:E1"/>
    </sheetView>
  </sheetViews>
  <sheetFormatPr defaultColWidth="9.140625" defaultRowHeight="15"/>
  <cols>
    <col min="1" max="1" width="60.421875" style="221" customWidth="1"/>
    <col min="2" max="2" width="13.8515625" style="222" customWidth="1"/>
    <col min="3" max="3" width="9.140625" style="222" customWidth="1"/>
    <col min="4" max="4" width="12.57421875" style="220" customWidth="1"/>
    <col min="5" max="5" width="15.140625" style="220" customWidth="1"/>
    <col min="6" max="6" width="10.28125" style="71" bestFit="1" customWidth="1"/>
    <col min="7" max="16384" width="9.140625" style="71" customWidth="1"/>
  </cols>
  <sheetData>
    <row r="1" spans="1:5" ht="18.75">
      <c r="A1" s="1219" t="s">
        <v>1000</v>
      </c>
      <c r="B1" s="1219"/>
      <c r="C1" s="1219"/>
      <c r="D1" s="1219"/>
      <c r="E1" s="1219"/>
    </row>
    <row r="2" spans="1:5" ht="12.75" customHeight="1" thickBot="1">
      <c r="A2" s="1207"/>
      <c r="B2" s="1207"/>
      <c r="C2" s="1207"/>
      <c r="D2" s="1207"/>
      <c r="E2" s="1207"/>
    </row>
    <row r="3" spans="1:5" ht="27.75" customHeight="1" thickBot="1">
      <c r="A3" s="1208" t="s">
        <v>671</v>
      </c>
      <c r="B3" s="1209"/>
      <c r="C3" s="1209"/>
      <c r="D3" s="1209"/>
      <c r="E3" s="1210"/>
    </row>
    <row r="4" spans="1:5" ht="15" customHeight="1" thickBot="1">
      <c r="A4" s="1211" t="s">
        <v>618</v>
      </c>
      <c r="B4" s="1212"/>
      <c r="C4" s="1212"/>
      <c r="D4" s="1212"/>
      <c r="E4" s="1213"/>
    </row>
    <row r="5" spans="1:5" s="216" customFormat="1" ht="40.5" customHeight="1" thickBot="1">
      <c r="A5" s="27" t="s">
        <v>619</v>
      </c>
      <c r="B5" s="28" t="s">
        <v>665</v>
      </c>
      <c r="C5" s="29" t="s">
        <v>672</v>
      </c>
      <c r="D5" s="80" t="s">
        <v>38</v>
      </c>
      <c r="E5" s="81" t="s">
        <v>39</v>
      </c>
    </row>
    <row r="6" spans="1:5" s="216" customFormat="1" ht="12.75" customHeight="1">
      <c r="A6" s="70" t="s">
        <v>474</v>
      </c>
      <c r="B6" s="1214"/>
      <c r="C6" s="1215"/>
      <c r="D6" s="82" t="s">
        <v>600</v>
      </c>
      <c r="E6" s="83" t="s">
        <v>519</v>
      </c>
    </row>
    <row r="7" spans="1:5" ht="12.75">
      <c r="A7" s="923" t="s">
        <v>1010</v>
      </c>
      <c r="B7" s="925" t="s">
        <v>1020</v>
      </c>
      <c r="C7" s="60" t="s">
        <v>138</v>
      </c>
      <c r="D7" s="347">
        <v>1640566.6326</v>
      </c>
      <c r="E7" s="348">
        <v>92875.77516</v>
      </c>
    </row>
    <row r="8" spans="1:5" ht="12.75">
      <c r="A8" s="217" t="s">
        <v>1011</v>
      </c>
      <c r="B8" s="924" t="s">
        <v>1012</v>
      </c>
      <c r="C8" s="61" t="s">
        <v>141</v>
      </c>
      <c r="D8" s="357">
        <v>674989.7232</v>
      </c>
      <c r="E8" s="358">
        <v>35043.15727</v>
      </c>
    </row>
    <row r="9" spans="1:5" ht="12.75">
      <c r="A9" s="217" t="s">
        <v>1013</v>
      </c>
      <c r="B9" s="62">
        <v>504</v>
      </c>
      <c r="C9" s="61" t="s">
        <v>144</v>
      </c>
      <c r="D9" s="357">
        <v>2915.37992</v>
      </c>
      <c r="E9" s="358">
        <v>9543.334050000001</v>
      </c>
    </row>
    <row r="10" spans="1:5" ht="12.75">
      <c r="A10" s="217" t="s">
        <v>1014</v>
      </c>
      <c r="B10" s="62">
        <v>511</v>
      </c>
      <c r="C10" s="61" t="s">
        <v>147</v>
      </c>
      <c r="D10" s="357">
        <v>126855.34696</v>
      </c>
      <c r="E10" s="358">
        <v>2006.790789999999</v>
      </c>
    </row>
    <row r="11" spans="1:5" ht="12.75">
      <c r="A11" s="217" t="s">
        <v>1015</v>
      </c>
      <c r="B11" s="62">
        <v>512</v>
      </c>
      <c r="C11" s="61" t="s">
        <v>150</v>
      </c>
      <c r="D11" s="357">
        <v>179626.31799</v>
      </c>
      <c r="E11" s="358">
        <v>1822.6771200000003</v>
      </c>
    </row>
    <row r="12" spans="1:5" ht="12.75">
      <c r="A12" s="217" t="s">
        <v>1016</v>
      </c>
      <c r="B12" s="62">
        <v>513</v>
      </c>
      <c r="C12" s="61" t="s">
        <v>153</v>
      </c>
      <c r="D12" s="357">
        <v>10677.18339</v>
      </c>
      <c r="E12" s="358">
        <v>6296.54496</v>
      </c>
    </row>
    <row r="13" spans="1:5" ht="12.75">
      <c r="A13" s="217" t="s">
        <v>1017</v>
      </c>
      <c r="B13" s="62">
        <v>518</v>
      </c>
      <c r="C13" s="61" t="s">
        <v>156</v>
      </c>
      <c r="D13" s="357">
        <v>645502.6811399999</v>
      </c>
      <c r="E13" s="358">
        <v>38163.270970000005</v>
      </c>
    </row>
    <row r="14" spans="1:5" ht="12.75">
      <c r="A14" s="217" t="s">
        <v>1018</v>
      </c>
      <c r="B14" s="925" t="s">
        <v>1021</v>
      </c>
      <c r="C14" s="61" t="s">
        <v>159</v>
      </c>
      <c r="D14" s="347">
        <v>-400.52812</v>
      </c>
      <c r="E14" s="348">
        <v>0</v>
      </c>
    </row>
    <row r="15" spans="1:5" ht="12.75">
      <c r="A15" s="217" t="s">
        <v>1019</v>
      </c>
      <c r="B15" s="924" t="s">
        <v>1087</v>
      </c>
      <c r="C15" s="61" t="s">
        <v>162</v>
      </c>
      <c r="D15" s="357">
        <v>0</v>
      </c>
      <c r="E15" s="358">
        <v>0</v>
      </c>
    </row>
    <row r="16" spans="1:5" ht="12.75">
      <c r="A16" s="217" t="s">
        <v>1022</v>
      </c>
      <c r="B16" s="62">
        <v>571.572</v>
      </c>
      <c r="C16" s="61" t="s">
        <v>165</v>
      </c>
      <c r="D16" s="357">
        <v>-281.018</v>
      </c>
      <c r="E16" s="358">
        <v>0</v>
      </c>
    </row>
    <row r="17" spans="1:5" ht="12.75">
      <c r="A17" s="217" t="s">
        <v>1023</v>
      </c>
      <c r="B17" s="62">
        <v>573.574</v>
      </c>
      <c r="C17" s="61" t="s">
        <v>168</v>
      </c>
      <c r="D17" s="357">
        <v>-119.51012000000001</v>
      </c>
      <c r="E17" s="358">
        <v>0</v>
      </c>
    </row>
    <row r="18" spans="1:5" ht="12.75">
      <c r="A18" s="217" t="s">
        <v>1024</v>
      </c>
      <c r="B18" s="924" t="s">
        <v>1030</v>
      </c>
      <c r="C18" s="218" t="s">
        <v>171</v>
      </c>
      <c r="D18" s="349">
        <v>5012760.55119</v>
      </c>
      <c r="E18" s="350">
        <v>64212.17046</v>
      </c>
    </row>
    <row r="19" spans="1:5" ht="12.75">
      <c r="A19" s="217" t="s">
        <v>1025</v>
      </c>
      <c r="B19" s="62">
        <v>521</v>
      </c>
      <c r="C19" s="218" t="s">
        <v>174</v>
      </c>
      <c r="D19" s="357">
        <v>3701867.421</v>
      </c>
      <c r="E19" s="358">
        <v>50147.784</v>
      </c>
    </row>
    <row r="20" spans="1:5" ht="12.75">
      <c r="A20" s="217" t="s">
        <v>1026</v>
      </c>
      <c r="B20" s="62">
        <v>524</v>
      </c>
      <c r="C20" s="218" t="s">
        <v>176</v>
      </c>
      <c r="D20" s="357">
        <v>1197556.18497</v>
      </c>
      <c r="E20" s="358">
        <v>13834.767499999998</v>
      </c>
    </row>
    <row r="21" spans="1:5" ht="12.75">
      <c r="A21" s="217" t="s">
        <v>1027</v>
      </c>
      <c r="B21" s="62">
        <v>525</v>
      </c>
      <c r="C21" s="218" t="s">
        <v>179</v>
      </c>
      <c r="D21" s="357">
        <v>0</v>
      </c>
      <c r="E21" s="358">
        <v>0</v>
      </c>
    </row>
    <row r="22" spans="1:5" ht="12.75">
      <c r="A22" s="217" t="s">
        <v>1028</v>
      </c>
      <c r="B22" s="62">
        <v>527</v>
      </c>
      <c r="C22" s="218" t="s">
        <v>181</v>
      </c>
      <c r="D22" s="357">
        <v>59607.971840000006</v>
      </c>
      <c r="E22" s="358">
        <v>95.75450999999995</v>
      </c>
    </row>
    <row r="23" spans="1:5" ht="12.75">
      <c r="A23" s="217" t="s">
        <v>1029</v>
      </c>
      <c r="B23" s="62">
        <v>528</v>
      </c>
      <c r="C23" s="218" t="s">
        <v>184</v>
      </c>
      <c r="D23" s="357">
        <v>53728.97338</v>
      </c>
      <c r="E23" s="358">
        <v>133.86444999999998</v>
      </c>
    </row>
    <row r="24" spans="1:5" ht="12.75">
      <c r="A24" s="217" t="s">
        <v>1031</v>
      </c>
      <c r="B24" s="924" t="s">
        <v>1034</v>
      </c>
      <c r="C24" s="218" t="s">
        <v>195</v>
      </c>
      <c r="D24" s="349">
        <v>2761.5985600000004</v>
      </c>
      <c r="E24" s="350">
        <v>198.56799999999998</v>
      </c>
    </row>
    <row r="25" spans="1:5" ht="12.75">
      <c r="A25" s="217" t="s">
        <v>1032</v>
      </c>
      <c r="B25" s="924" t="s">
        <v>1033</v>
      </c>
      <c r="C25" s="218" t="s">
        <v>198</v>
      </c>
      <c r="D25" s="357">
        <v>2761.5985600000004</v>
      </c>
      <c r="E25" s="358">
        <v>198.56799999999998</v>
      </c>
    </row>
    <row r="26" spans="1:5" ht="12.75">
      <c r="A26" s="217" t="s">
        <v>1035</v>
      </c>
      <c r="B26" s="924" t="s">
        <v>1056</v>
      </c>
      <c r="C26" s="218" t="s">
        <v>201</v>
      </c>
      <c r="D26" s="349">
        <v>1491928.83636</v>
      </c>
      <c r="E26" s="350">
        <v>18717.216320000003</v>
      </c>
    </row>
    <row r="27" spans="1:5" ht="12.75">
      <c r="A27" s="217" t="s">
        <v>1036</v>
      </c>
      <c r="B27" s="62">
        <v>541.542</v>
      </c>
      <c r="C27" s="218" t="s">
        <v>203</v>
      </c>
      <c r="D27" s="357">
        <v>1148.07806</v>
      </c>
      <c r="E27" s="358">
        <v>14.783000000000001</v>
      </c>
    </row>
    <row r="28" spans="1:5" ht="12.75">
      <c r="A28" s="217" t="s">
        <v>1037</v>
      </c>
      <c r="B28" s="62">
        <v>543</v>
      </c>
      <c r="C28" s="218" t="s">
        <v>205</v>
      </c>
      <c r="D28" s="357">
        <v>3998.00395</v>
      </c>
      <c r="E28" s="358">
        <v>164.36200000000008</v>
      </c>
    </row>
    <row r="29" spans="1:5" ht="12.75">
      <c r="A29" s="217" t="s">
        <v>1038</v>
      </c>
      <c r="B29" s="62">
        <v>544</v>
      </c>
      <c r="C29" s="218" t="s">
        <v>207</v>
      </c>
      <c r="D29" s="357">
        <v>0.0034100000000000003</v>
      </c>
      <c r="E29" s="358">
        <v>0</v>
      </c>
    </row>
    <row r="30" spans="1:5" ht="12.75">
      <c r="A30" s="217" t="s">
        <v>1039</v>
      </c>
      <c r="B30" s="62">
        <v>545</v>
      </c>
      <c r="C30" s="218" t="s">
        <v>210</v>
      </c>
      <c r="D30" s="357">
        <v>8745.149480000002</v>
      </c>
      <c r="E30" s="358">
        <v>199.8274</v>
      </c>
    </row>
    <row r="31" spans="1:5" ht="12.75">
      <c r="A31" s="217" t="s">
        <v>1040</v>
      </c>
      <c r="B31" s="62">
        <v>546</v>
      </c>
      <c r="C31" s="218" t="s">
        <v>213</v>
      </c>
      <c r="D31" s="357">
        <v>62</v>
      </c>
      <c r="E31" s="358">
        <v>428</v>
      </c>
    </row>
    <row r="32" spans="1:5" ht="12.75">
      <c r="A32" s="217" t="s">
        <v>1041</v>
      </c>
      <c r="B32" s="62">
        <v>548</v>
      </c>
      <c r="C32" s="218" t="s">
        <v>216</v>
      </c>
      <c r="D32" s="357">
        <v>121.09670000000001</v>
      </c>
      <c r="E32" s="358">
        <v>129.02914000000004</v>
      </c>
    </row>
    <row r="33" spans="1:5" ht="12.75">
      <c r="A33" s="217" t="s">
        <v>1042</v>
      </c>
      <c r="B33" s="62">
        <v>549</v>
      </c>
      <c r="C33" s="218" t="s">
        <v>218</v>
      </c>
      <c r="D33" s="357">
        <v>1477854.5047600002</v>
      </c>
      <c r="E33" s="358">
        <v>17781.214780000002</v>
      </c>
    </row>
    <row r="34" spans="1:5" ht="12.75" customHeight="1">
      <c r="A34" s="217" t="s">
        <v>1043</v>
      </c>
      <c r="B34" s="924" t="s">
        <v>1044</v>
      </c>
      <c r="C34" s="218" t="s">
        <v>219</v>
      </c>
      <c r="D34" s="349">
        <v>744990.65245</v>
      </c>
      <c r="E34" s="350">
        <v>251.43306</v>
      </c>
    </row>
    <row r="35" spans="1:5" ht="12.75">
      <c r="A35" s="217" t="s">
        <v>1045</v>
      </c>
      <c r="B35" s="62">
        <v>551</v>
      </c>
      <c r="C35" s="218" t="s">
        <v>221</v>
      </c>
      <c r="D35" s="357">
        <v>743769.8133500001</v>
      </c>
      <c r="E35" s="358">
        <v>110.29273</v>
      </c>
    </row>
    <row r="36" spans="1:5" ht="12.75" customHeight="1">
      <c r="A36" s="217" t="s">
        <v>1046</v>
      </c>
      <c r="B36" s="62">
        <v>552</v>
      </c>
      <c r="C36" s="218" t="s">
        <v>224</v>
      </c>
      <c r="D36" s="357">
        <v>287.275</v>
      </c>
      <c r="E36" s="358">
        <v>0</v>
      </c>
    </row>
    <row r="37" spans="1:5" ht="12.75">
      <c r="A37" s="217" t="s">
        <v>1047</v>
      </c>
      <c r="B37" s="62">
        <v>553</v>
      </c>
      <c r="C37" s="218" t="s">
        <v>227</v>
      </c>
      <c r="D37" s="357">
        <v>0</v>
      </c>
      <c r="E37" s="358">
        <v>0</v>
      </c>
    </row>
    <row r="38" spans="1:5" ht="12.75">
      <c r="A38" s="217" t="s">
        <v>1048</v>
      </c>
      <c r="B38" s="62">
        <v>554</v>
      </c>
      <c r="C38" s="218" t="s">
        <v>230</v>
      </c>
      <c r="D38" s="357">
        <v>0</v>
      </c>
      <c r="E38" s="358">
        <v>141.14033</v>
      </c>
    </row>
    <row r="39" spans="1:5" ht="12.75">
      <c r="A39" s="217" t="s">
        <v>1051</v>
      </c>
      <c r="B39" s="62">
        <v>556.559</v>
      </c>
      <c r="C39" s="218" t="s">
        <v>233</v>
      </c>
      <c r="D39" s="357">
        <v>933.5641</v>
      </c>
      <c r="E39" s="358">
        <v>0</v>
      </c>
    </row>
    <row r="40" spans="1:5" ht="12.75">
      <c r="A40" s="217" t="s">
        <v>1049</v>
      </c>
      <c r="B40" s="924" t="s">
        <v>1050</v>
      </c>
      <c r="C40" s="218" t="s">
        <v>236</v>
      </c>
      <c r="D40" s="349">
        <v>0</v>
      </c>
      <c r="E40" s="350">
        <v>0</v>
      </c>
    </row>
    <row r="41" spans="1:5" ht="25.5">
      <c r="A41" s="217" t="s">
        <v>1052</v>
      </c>
      <c r="B41" s="62">
        <v>581.582</v>
      </c>
      <c r="C41" s="218" t="s">
        <v>239</v>
      </c>
      <c r="D41" s="357">
        <v>0</v>
      </c>
      <c r="E41" s="358">
        <v>0</v>
      </c>
    </row>
    <row r="42" spans="1:5" ht="12.75">
      <c r="A42" s="24" t="s">
        <v>484</v>
      </c>
      <c r="B42" s="924" t="s">
        <v>1054</v>
      </c>
      <c r="C42" s="218" t="s">
        <v>242</v>
      </c>
      <c r="D42" s="349">
        <v>3799.0354500000003</v>
      </c>
      <c r="E42" s="350">
        <v>14012.83555</v>
      </c>
    </row>
    <row r="43" spans="1:5" ht="12.75">
      <c r="A43" s="217" t="s">
        <v>1053</v>
      </c>
      <c r="B43" s="62">
        <v>591.595</v>
      </c>
      <c r="C43" s="218" t="s">
        <v>245</v>
      </c>
      <c r="D43" s="357">
        <v>3799.0354500000003</v>
      </c>
      <c r="E43" s="358">
        <v>14012.83555</v>
      </c>
    </row>
    <row r="44" spans="1:5" ht="26.25" thickBot="1">
      <c r="A44" s="950" t="s">
        <v>485</v>
      </c>
      <c r="B44" s="951" t="s">
        <v>1055</v>
      </c>
      <c r="C44" s="952" t="s">
        <v>248</v>
      </c>
      <c r="D44" s="953">
        <v>8896406.778490001</v>
      </c>
      <c r="E44" s="954">
        <v>190267.99855000002</v>
      </c>
    </row>
    <row r="45" spans="1:5" ht="13.5" thickBot="1">
      <c r="A45" s="1216" t="s">
        <v>486</v>
      </c>
      <c r="B45" s="1217"/>
      <c r="C45" s="1217"/>
      <c r="D45" s="1217"/>
      <c r="E45" s="1218"/>
    </row>
    <row r="46" spans="1:5" ht="12.75">
      <c r="A46" s="923" t="s">
        <v>1057</v>
      </c>
      <c r="B46" s="927" t="s">
        <v>1060</v>
      </c>
      <c r="C46" s="926" t="s">
        <v>250</v>
      </c>
      <c r="D46" s="353">
        <v>6314325.11804</v>
      </c>
      <c r="E46" s="354">
        <v>0</v>
      </c>
    </row>
    <row r="47" spans="1:5" ht="12.75">
      <c r="A47" s="217" t="s">
        <v>1058</v>
      </c>
      <c r="B47" s="62">
        <v>691</v>
      </c>
      <c r="C47" s="218" t="s">
        <v>252</v>
      </c>
      <c r="D47" s="357">
        <v>6314325.11804</v>
      </c>
      <c r="E47" s="358">
        <v>0</v>
      </c>
    </row>
    <row r="48" spans="1:5" ht="12.75">
      <c r="A48" s="217" t="s">
        <v>1064</v>
      </c>
      <c r="B48" s="924" t="s">
        <v>1059</v>
      </c>
      <c r="C48" s="218" t="s">
        <v>254</v>
      </c>
      <c r="D48" s="349">
        <v>697</v>
      </c>
      <c r="E48" s="350">
        <v>0</v>
      </c>
    </row>
    <row r="49" spans="1:5" ht="12.75">
      <c r="A49" s="217" t="s">
        <v>1061</v>
      </c>
      <c r="B49" s="62">
        <v>681</v>
      </c>
      <c r="C49" s="218" t="s">
        <v>256</v>
      </c>
      <c r="D49" s="359">
        <v>0</v>
      </c>
      <c r="E49" s="360">
        <v>0</v>
      </c>
    </row>
    <row r="50" spans="1:5" ht="12.75">
      <c r="A50" s="217" t="s">
        <v>1062</v>
      </c>
      <c r="B50" s="62">
        <v>682</v>
      </c>
      <c r="C50" s="218" t="s">
        <v>259</v>
      </c>
      <c r="D50" s="933">
        <v>697</v>
      </c>
      <c r="E50" s="934">
        <v>0</v>
      </c>
    </row>
    <row r="51" spans="1:5" ht="12.75">
      <c r="A51" s="217" t="s">
        <v>1063</v>
      </c>
      <c r="B51" s="62">
        <v>684</v>
      </c>
      <c r="C51" s="218" t="s">
        <v>261</v>
      </c>
      <c r="D51" s="359">
        <v>0</v>
      </c>
      <c r="E51" s="360">
        <v>0</v>
      </c>
    </row>
    <row r="52" spans="1:5" ht="12.75">
      <c r="A52" s="217" t="s">
        <v>1065</v>
      </c>
      <c r="B52" s="924" t="s">
        <v>1066</v>
      </c>
      <c r="C52" s="218" t="s">
        <v>264</v>
      </c>
      <c r="D52" s="349">
        <v>1193469.6353000002</v>
      </c>
      <c r="E52" s="350">
        <v>225584.77522</v>
      </c>
    </row>
    <row r="53" spans="1:5" ht="12.75">
      <c r="A53" s="217" t="s">
        <v>1067</v>
      </c>
      <c r="B53" s="924" t="s">
        <v>1068</v>
      </c>
      <c r="C53" s="218" t="s">
        <v>267</v>
      </c>
      <c r="D53" s="349">
        <v>1429541.2081600002</v>
      </c>
      <c r="E53" s="350">
        <v>12815.956100000001</v>
      </c>
    </row>
    <row r="54" spans="1:5" ht="12.75">
      <c r="A54" s="217" t="s">
        <v>1069</v>
      </c>
      <c r="B54" s="62">
        <v>641.642</v>
      </c>
      <c r="C54" s="218" t="s">
        <v>270</v>
      </c>
      <c r="D54" s="357">
        <v>737.0840000000001</v>
      </c>
      <c r="E54" s="358">
        <v>13.38</v>
      </c>
    </row>
    <row r="55" spans="1:5" ht="12.75">
      <c r="A55" s="217" t="s">
        <v>1070</v>
      </c>
      <c r="B55" s="62">
        <v>643</v>
      </c>
      <c r="C55" s="218" t="s">
        <v>272</v>
      </c>
      <c r="D55" s="357">
        <v>0</v>
      </c>
      <c r="E55" s="358">
        <v>0</v>
      </c>
    </row>
    <row r="56" spans="1:5" ht="12.75">
      <c r="A56" s="217" t="s">
        <v>1071</v>
      </c>
      <c r="B56" s="62">
        <v>644</v>
      </c>
      <c r="C56" s="218" t="s">
        <v>275</v>
      </c>
      <c r="D56" s="357">
        <v>430.16485</v>
      </c>
      <c r="E56" s="358">
        <v>47.99983</v>
      </c>
    </row>
    <row r="57" spans="1:5" ht="12.75">
      <c r="A57" s="217" t="s">
        <v>1072</v>
      </c>
      <c r="B57" s="62">
        <v>645</v>
      </c>
      <c r="C57" s="218" t="s">
        <v>277</v>
      </c>
      <c r="D57" s="357">
        <v>8602.41256</v>
      </c>
      <c r="E57" s="358">
        <v>130.0902</v>
      </c>
    </row>
    <row r="58" spans="1:5" ht="12.75">
      <c r="A58" s="217" t="s">
        <v>1073</v>
      </c>
      <c r="B58" s="62">
        <v>648</v>
      </c>
      <c r="C58" s="218" t="s">
        <v>280</v>
      </c>
      <c r="D58" s="357">
        <v>400151.39636</v>
      </c>
      <c r="E58" s="358">
        <v>3328.2504500000005</v>
      </c>
    </row>
    <row r="59" spans="1:5" ht="12.75">
      <c r="A59" s="217" t="s">
        <v>1074</v>
      </c>
      <c r="B59" s="62">
        <v>649</v>
      </c>
      <c r="C59" s="218" t="s">
        <v>282</v>
      </c>
      <c r="D59" s="357">
        <v>1019620.1503900001</v>
      </c>
      <c r="E59" s="358">
        <v>9296.235620000001</v>
      </c>
    </row>
    <row r="60" spans="1:5" ht="12.75">
      <c r="A60" s="217" t="s">
        <v>1086</v>
      </c>
      <c r="B60" s="924" t="s">
        <v>1075</v>
      </c>
      <c r="C60" s="218" t="s">
        <v>284</v>
      </c>
      <c r="D60" s="349">
        <v>534.1901700000001</v>
      </c>
      <c r="E60" s="350">
        <v>165.70071000000002</v>
      </c>
    </row>
    <row r="61" spans="1:5" ht="12.75">
      <c r="A61" s="217" t="s">
        <v>1076</v>
      </c>
      <c r="B61" s="62">
        <v>652</v>
      </c>
      <c r="C61" s="218" t="s">
        <v>287</v>
      </c>
      <c r="D61" s="357">
        <v>470.89564</v>
      </c>
      <c r="E61" s="358">
        <v>0.5</v>
      </c>
    </row>
    <row r="62" spans="1:5" ht="12.75">
      <c r="A62" s="217" t="s">
        <v>1077</v>
      </c>
      <c r="B62" s="62">
        <v>653</v>
      </c>
      <c r="C62" s="218" t="s">
        <v>290</v>
      </c>
      <c r="D62" s="357">
        <v>0</v>
      </c>
      <c r="E62" s="358">
        <v>0</v>
      </c>
    </row>
    <row r="63" spans="1:5" ht="12.75">
      <c r="A63" s="217" t="s">
        <v>1078</v>
      </c>
      <c r="B63" s="62">
        <v>654</v>
      </c>
      <c r="C63" s="218" t="s">
        <v>292</v>
      </c>
      <c r="D63" s="357">
        <v>63.29453000000001</v>
      </c>
      <c r="E63" s="358">
        <v>165.20071000000002</v>
      </c>
    </row>
    <row r="64" spans="1:5" ht="12.75">
      <c r="A64" s="217" t="s">
        <v>1079</v>
      </c>
      <c r="B64" s="62">
        <v>655</v>
      </c>
      <c r="C64" s="218" t="s">
        <v>295</v>
      </c>
      <c r="D64" s="357">
        <v>0</v>
      </c>
      <c r="E64" s="358">
        <v>0</v>
      </c>
    </row>
    <row r="65" spans="1:5" ht="12.75" customHeight="1">
      <c r="A65" s="217" t="s">
        <v>1080</v>
      </c>
      <c r="B65" s="62">
        <v>657</v>
      </c>
      <c r="C65" s="218" t="s">
        <v>298</v>
      </c>
      <c r="D65" s="357">
        <v>0</v>
      </c>
      <c r="E65" s="358">
        <v>0</v>
      </c>
    </row>
    <row r="66" spans="1:5" ht="25.5">
      <c r="A66" s="24" t="s">
        <v>487</v>
      </c>
      <c r="B66" s="219" t="s">
        <v>1081</v>
      </c>
      <c r="C66" s="218" t="s">
        <v>300</v>
      </c>
      <c r="D66" s="349">
        <v>8938567.15167</v>
      </c>
      <c r="E66" s="350">
        <v>238566.43203000003</v>
      </c>
    </row>
    <row r="67" spans="1:5" ht="12.75" customHeight="1">
      <c r="A67" s="63" t="s">
        <v>488</v>
      </c>
      <c r="B67" s="346" t="s">
        <v>1082</v>
      </c>
      <c r="C67" s="218" t="s">
        <v>303</v>
      </c>
      <c r="D67" s="355">
        <v>45959.40862999825</v>
      </c>
      <c r="E67" s="356">
        <v>62311.26903000001</v>
      </c>
    </row>
    <row r="68" spans="1:5" ht="12.75" customHeight="1" thickBot="1">
      <c r="A68" s="63" t="s">
        <v>489</v>
      </c>
      <c r="B68" s="346" t="s">
        <v>1083</v>
      </c>
      <c r="C68" s="218" t="s">
        <v>306</v>
      </c>
      <c r="D68" s="351">
        <v>42160.37317999825</v>
      </c>
      <c r="E68" s="352">
        <v>48298.43348000001</v>
      </c>
    </row>
    <row r="69" spans="1:5" ht="12.75" customHeight="1" thickBot="1">
      <c r="A69" s="1197"/>
      <c r="B69" s="1198"/>
      <c r="C69" s="1199"/>
      <c r="D69" s="1200" t="s">
        <v>717</v>
      </c>
      <c r="E69" s="1201"/>
    </row>
    <row r="70" spans="1:6" ht="12.75">
      <c r="A70" s="151" t="s">
        <v>490</v>
      </c>
      <c r="B70" s="930" t="s">
        <v>1084</v>
      </c>
      <c r="C70" s="931" t="s">
        <v>309</v>
      </c>
      <c r="D70" s="1202">
        <v>108270.67765999827</v>
      </c>
      <c r="E70" s="1203"/>
      <c r="F70" s="220"/>
    </row>
    <row r="71" spans="1:5" ht="13.5" thickBot="1">
      <c r="A71" s="150" t="s">
        <v>491</v>
      </c>
      <c r="B71" s="928" t="s">
        <v>1085</v>
      </c>
      <c r="C71" s="929" t="s">
        <v>312</v>
      </c>
      <c r="D71" s="1204">
        <v>90458.80665999826</v>
      </c>
      <c r="E71" s="1205"/>
    </row>
    <row r="72" spans="1:5" ht="12.75">
      <c r="A72" s="932"/>
      <c r="B72" s="26"/>
      <c r="C72" s="26"/>
      <c r="D72" s="79"/>
      <c r="E72" s="79"/>
    </row>
    <row r="73" spans="1:5" ht="12.75">
      <c r="A73" s="25" t="s">
        <v>648</v>
      </c>
      <c r="B73" s="26"/>
      <c r="C73" s="26"/>
      <c r="D73" s="79"/>
      <c r="E73" s="79"/>
    </row>
    <row r="74" spans="1:5" ht="12.75">
      <c r="A74" s="22" t="s">
        <v>670</v>
      </c>
      <c r="B74" s="26"/>
      <c r="C74" s="26"/>
      <c r="D74" s="79"/>
      <c r="E74" s="79"/>
    </row>
    <row r="75" spans="1:5" ht="12.75">
      <c r="A75" s="22" t="s">
        <v>673</v>
      </c>
      <c r="B75" s="23"/>
      <c r="C75" s="23"/>
      <c r="D75" s="79"/>
      <c r="E75" s="79"/>
    </row>
    <row r="76" spans="1:5" ht="12.75">
      <c r="A76" s="71" t="s">
        <v>668</v>
      </c>
      <c r="B76" s="23"/>
      <c r="C76" s="23"/>
      <c r="D76" s="79"/>
      <c r="E76" s="79"/>
    </row>
    <row r="77" spans="1:5" ht="15">
      <c r="A77"/>
      <c r="B77"/>
      <c r="C77"/>
      <c r="D77"/>
      <c r="E77"/>
    </row>
  </sheetData>
  <sheetProtection/>
  <mergeCells count="10">
    <mergeCell ref="A69:C69"/>
    <mergeCell ref="D69:E69"/>
    <mergeCell ref="D70:E70"/>
    <mergeCell ref="D71:E71"/>
    <mergeCell ref="A1:E1"/>
    <mergeCell ref="A2:E2"/>
    <mergeCell ref="A3:E3"/>
    <mergeCell ref="A4:E4"/>
    <mergeCell ref="B6:C6"/>
    <mergeCell ref="A45:E45"/>
  </mergeCells>
  <printOptions/>
  <pageMargins left="0.7086614173228347" right="0" top="0.3937007874015748" bottom="0.3937007874015748" header="0.5118110236220472" footer="0.5118110236220472"/>
  <pageSetup horizontalDpi="600" verticalDpi="600" orientation="portrait" paperSize="9" scale="80" r:id="rId1"/>
  <rowBreaks count="1" manualBreakCount="1">
    <brk id="44" max="4" man="1"/>
  </rowBreaks>
</worksheet>
</file>

<file path=xl/worksheets/sheet4.xml><?xml version="1.0" encoding="utf-8"?>
<worksheet xmlns="http://schemas.openxmlformats.org/spreadsheetml/2006/main" xmlns:r="http://schemas.openxmlformats.org/officeDocument/2006/relationships">
  <sheetPr>
    <tabColor theme="0" tint="-0.1499900072813034"/>
  </sheetPr>
  <dimension ref="A1:E78"/>
  <sheetViews>
    <sheetView zoomScalePageLayoutView="0" workbookViewId="0" topLeftCell="A1">
      <pane ySplit="5" topLeftCell="A6" activePane="bottomLeft" state="frozen"/>
      <selection pane="topLeft" activeCell="D44" activeCellId="2" sqref="D70:E71 D46:E68 D7:E44"/>
      <selection pane="bottomLeft" activeCell="A1" sqref="A1:E1"/>
    </sheetView>
  </sheetViews>
  <sheetFormatPr defaultColWidth="9.140625" defaultRowHeight="15"/>
  <cols>
    <col min="1" max="1" width="60.421875" style="221" customWidth="1"/>
    <col min="2" max="2" width="13.8515625" style="222" customWidth="1"/>
    <col min="3" max="3" width="9.140625" style="222" customWidth="1"/>
    <col min="4" max="4" width="12.57421875" style="220" customWidth="1"/>
    <col min="5" max="5" width="15.140625" style="220" customWidth="1"/>
    <col min="6" max="16384" width="9.140625" style="71" customWidth="1"/>
  </cols>
  <sheetData>
    <row r="1" spans="1:5" ht="21">
      <c r="A1" s="1206" t="s">
        <v>475</v>
      </c>
      <c r="B1" s="1206"/>
      <c r="C1" s="1206"/>
      <c r="D1" s="1206"/>
      <c r="E1" s="1206"/>
    </row>
    <row r="2" spans="1:5" ht="12.75" customHeight="1" thickBot="1">
      <c r="A2" s="1207"/>
      <c r="B2" s="1207"/>
      <c r="C2" s="1207"/>
      <c r="D2" s="1207"/>
      <c r="E2" s="1207"/>
    </row>
    <row r="3" spans="1:5" ht="27.75" customHeight="1" thickBot="1">
      <c r="A3" s="1208" t="s">
        <v>671</v>
      </c>
      <c r="B3" s="1209"/>
      <c r="C3" s="1209"/>
      <c r="D3" s="1209"/>
      <c r="E3" s="1210"/>
    </row>
    <row r="4" spans="1:5" ht="15" customHeight="1" thickBot="1">
      <c r="A4" s="1211" t="s">
        <v>618</v>
      </c>
      <c r="B4" s="1212"/>
      <c r="C4" s="1212"/>
      <c r="D4" s="1212"/>
      <c r="E4" s="1213"/>
    </row>
    <row r="5" spans="1:5" s="216" customFormat="1" ht="40.5" customHeight="1" thickBot="1">
      <c r="A5" s="27" t="s">
        <v>619</v>
      </c>
      <c r="B5" s="28" t="s">
        <v>665</v>
      </c>
      <c r="C5" s="29" t="s">
        <v>672</v>
      </c>
      <c r="D5" s="80" t="s">
        <v>38</v>
      </c>
      <c r="E5" s="81" t="s">
        <v>39</v>
      </c>
    </row>
    <row r="6" spans="1:5" s="216" customFormat="1" ht="12.75" customHeight="1">
      <c r="A6" s="70" t="s">
        <v>474</v>
      </c>
      <c r="B6" s="1214"/>
      <c r="C6" s="1215"/>
      <c r="D6" s="82" t="s">
        <v>600</v>
      </c>
      <c r="E6" s="83" t="s">
        <v>519</v>
      </c>
    </row>
    <row r="7" spans="1:5" ht="12.75">
      <c r="A7" s="923" t="s">
        <v>1010</v>
      </c>
      <c r="B7" s="925" t="s">
        <v>1020</v>
      </c>
      <c r="C7" s="60" t="s">
        <v>138</v>
      </c>
      <c r="D7" s="347">
        <v>161854.66621</v>
      </c>
      <c r="E7" s="348">
        <v>66313.68091</v>
      </c>
    </row>
    <row r="8" spans="1:5" ht="12.75">
      <c r="A8" s="217" t="s">
        <v>1011</v>
      </c>
      <c r="B8" s="924" t="s">
        <v>1012</v>
      </c>
      <c r="C8" s="61" t="s">
        <v>141</v>
      </c>
      <c r="D8" s="357">
        <v>105744.75861</v>
      </c>
      <c r="E8" s="358">
        <v>30961.27427</v>
      </c>
    </row>
    <row r="9" spans="1:5" ht="12.75">
      <c r="A9" s="217" t="s">
        <v>1013</v>
      </c>
      <c r="B9" s="62">
        <v>504</v>
      </c>
      <c r="C9" s="61" t="s">
        <v>144</v>
      </c>
      <c r="D9" s="357">
        <v>0</v>
      </c>
      <c r="E9" s="358">
        <v>5062.32713</v>
      </c>
    </row>
    <row r="10" spans="1:5" ht="12.75">
      <c r="A10" s="217" t="s">
        <v>1014</v>
      </c>
      <c r="B10" s="62">
        <v>511</v>
      </c>
      <c r="C10" s="61" t="s">
        <v>147</v>
      </c>
      <c r="D10" s="357">
        <v>35157.60929</v>
      </c>
      <c r="E10" s="358">
        <v>21532.148200000003</v>
      </c>
    </row>
    <row r="11" spans="1:5" ht="12.75">
      <c r="A11" s="217" t="s">
        <v>1015</v>
      </c>
      <c r="B11" s="62">
        <v>512</v>
      </c>
      <c r="C11" s="61" t="s">
        <v>150</v>
      </c>
      <c r="D11" s="357">
        <v>104.73718</v>
      </c>
      <c r="E11" s="358">
        <v>48.90781</v>
      </c>
    </row>
    <row r="12" spans="1:5" ht="12.75">
      <c r="A12" s="217" t="s">
        <v>1016</v>
      </c>
      <c r="B12" s="62">
        <v>513</v>
      </c>
      <c r="C12" s="61" t="s">
        <v>153</v>
      </c>
      <c r="D12" s="357">
        <v>0</v>
      </c>
      <c r="E12" s="358">
        <v>29.26613</v>
      </c>
    </row>
    <row r="13" spans="1:5" ht="12.75">
      <c r="A13" s="217" t="s">
        <v>1017</v>
      </c>
      <c r="B13" s="62">
        <v>518</v>
      </c>
      <c r="C13" s="61" t="s">
        <v>156</v>
      </c>
      <c r="D13" s="357">
        <v>20847.56113</v>
      </c>
      <c r="E13" s="358">
        <v>8679.75737</v>
      </c>
    </row>
    <row r="14" spans="1:5" ht="12.75">
      <c r="A14" s="217" t="s">
        <v>1018</v>
      </c>
      <c r="B14" s="925" t="s">
        <v>1021</v>
      </c>
      <c r="C14" s="61" t="s">
        <v>159</v>
      </c>
      <c r="D14" s="347">
        <v>0</v>
      </c>
      <c r="E14" s="348">
        <v>0</v>
      </c>
    </row>
    <row r="15" spans="1:5" ht="12.75">
      <c r="A15" s="217" t="s">
        <v>1019</v>
      </c>
      <c r="B15" s="924" t="s">
        <v>1087</v>
      </c>
      <c r="C15" s="61" t="s">
        <v>162</v>
      </c>
      <c r="D15" s="357">
        <v>0</v>
      </c>
      <c r="E15" s="358">
        <v>0</v>
      </c>
    </row>
    <row r="16" spans="1:5" ht="12.75">
      <c r="A16" s="217" t="s">
        <v>1022</v>
      </c>
      <c r="B16" s="62">
        <v>571.572</v>
      </c>
      <c r="C16" s="61" t="s">
        <v>165</v>
      </c>
      <c r="D16" s="357">
        <v>0</v>
      </c>
      <c r="E16" s="358">
        <v>0</v>
      </c>
    </row>
    <row r="17" spans="1:5" ht="12.75">
      <c r="A17" s="217" t="s">
        <v>1023</v>
      </c>
      <c r="B17" s="62">
        <v>573.574</v>
      </c>
      <c r="C17" s="61" t="s">
        <v>168</v>
      </c>
      <c r="D17" s="357">
        <v>0</v>
      </c>
      <c r="E17" s="358">
        <v>0</v>
      </c>
    </row>
    <row r="18" spans="1:5" ht="12.75">
      <c r="A18" s="217" t="s">
        <v>1024</v>
      </c>
      <c r="B18" s="924" t="s">
        <v>1030</v>
      </c>
      <c r="C18" s="218" t="s">
        <v>171</v>
      </c>
      <c r="D18" s="349">
        <v>147150.609</v>
      </c>
      <c r="E18" s="350">
        <v>24564.508</v>
      </c>
    </row>
    <row r="19" spans="1:5" ht="12.75">
      <c r="A19" s="217" t="s">
        <v>1025</v>
      </c>
      <c r="B19" s="62">
        <v>521</v>
      </c>
      <c r="C19" s="218" t="s">
        <v>174</v>
      </c>
      <c r="D19" s="357">
        <v>105729.622</v>
      </c>
      <c r="E19" s="358">
        <v>18119.300000000003</v>
      </c>
    </row>
    <row r="20" spans="1:5" ht="12.75">
      <c r="A20" s="217" t="s">
        <v>1026</v>
      </c>
      <c r="B20" s="62">
        <v>524</v>
      </c>
      <c r="C20" s="218" t="s">
        <v>176</v>
      </c>
      <c r="D20" s="357">
        <v>35567.455</v>
      </c>
      <c r="E20" s="358">
        <v>6016.557</v>
      </c>
    </row>
    <row r="21" spans="1:5" ht="12.75">
      <c r="A21" s="217" t="s">
        <v>1027</v>
      </c>
      <c r="B21" s="62">
        <v>525</v>
      </c>
      <c r="C21" s="218" t="s">
        <v>179</v>
      </c>
      <c r="D21" s="357">
        <v>0</v>
      </c>
      <c r="E21" s="358">
        <v>0</v>
      </c>
    </row>
    <row r="22" spans="1:5" ht="12.75">
      <c r="A22" s="217" t="s">
        <v>1028</v>
      </c>
      <c r="B22" s="62">
        <v>527</v>
      </c>
      <c r="C22" s="218" t="s">
        <v>181</v>
      </c>
      <c r="D22" s="357">
        <v>4046.932</v>
      </c>
      <c r="E22" s="358">
        <v>163.85100000000003</v>
      </c>
    </row>
    <row r="23" spans="1:5" ht="12.75">
      <c r="A23" s="217" t="s">
        <v>1029</v>
      </c>
      <c r="B23" s="62">
        <v>528</v>
      </c>
      <c r="C23" s="218" t="s">
        <v>184</v>
      </c>
      <c r="D23" s="357">
        <v>1806.6</v>
      </c>
      <c r="E23" s="358">
        <v>264.8</v>
      </c>
    </row>
    <row r="24" spans="1:5" ht="12.75">
      <c r="A24" s="217" t="s">
        <v>1031</v>
      </c>
      <c r="B24" s="924" t="s">
        <v>1034</v>
      </c>
      <c r="C24" s="218" t="s">
        <v>195</v>
      </c>
      <c r="D24" s="349">
        <v>43.80142</v>
      </c>
      <c r="E24" s="350">
        <v>70.54658</v>
      </c>
    </row>
    <row r="25" spans="1:5" ht="12.75">
      <c r="A25" s="217" t="s">
        <v>1032</v>
      </c>
      <c r="B25" s="924" t="s">
        <v>1033</v>
      </c>
      <c r="C25" s="218" t="s">
        <v>198</v>
      </c>
      <c r="D25" s="357">
        <v>43.80142</v>
      </c>
      <c r="E25" s="358">
        <v>70.54658</v>
      </c>
    </row>
    <row r="26" spans="1:5" ht="12.75">
      <c r="A26" s="217" t="s">
        <v>1035</v>
      </c>
      <c r="B26" s="924" t="s">
        <v>1056</v>
      </c>
      <c r="C26" s="218" t="s">
        <v>201</v>
      </c>
      <c r="D26" s="349">
        <v>4851.46722</v>
      </c>
      <c r="E26" s="350">
        <v>2697.07301</v>
      </c>
    </row>
    <row r="27" spans="1:5" ht="12.75">
      <c r="A27" s="217" t="s">
        <v>1036</v>
      </c>
      <c r="B27" s="62">
        <v>541.542</v>
      </c>
      <c r="C27" s="218" t="s">
        <v>203</v>
      </c>
      <c r="D27" s="357">
        <v>72.82288</v>
      </c>
      <c r="E27" s="358">
        <v>0.38069</v>
      </c>
    </row>
    <row r="28" spans="1:5" ht="12.75">
      <c r="A28" s="217" t="s">
        <v>1037</v>
      </c>
      <c r="B28" s="62">
        <v>543</v>
      </c>
      <c r="C28" s="218" t="s">
        <v>205</v>
      </c>
      <c r="D28" s="357">
        <v>353.77</v>
      </c>
      <c r="E28" s="358">
        <v>586.7678</v>
      </c>
    </row>
    <row r="29" spans="1:5" ht="12.75">
      <c r="A29" s="217" t="s">
        <v>1038</v>
      </c>
      <c r="B29" s="62">
        <v>544</v>
      </c>
      <c r="C29" s="218" t="s">
        <v>207</v>
      </c>
      <c r="D29" s="357">
        <v>0</v>
      </c>
      <c r="E29" s="358">
        <v>0</v>
      </c>
    </row>
    <row r="30" spans="1:5" ht="12.75">
      <c r="A30" s="217" t="s">
        <v>1039</v>
      </c>
      <c r="B30" s="62">
        <v>545</v>
      </c>
      <c r="C30" s="218" t="s">
        <v>210</v>
      </c>
      <c r="D30" s="357">
        <v>0.04839</v>
      </c>
      <c r="E30" s="358">
        <v>3.34794</v>
      </c>
    </row>
    <row r="31" spans="1:5" ht="12.75">
      <c r="A31" s="217" t="s">
        <v>1040</v>
      </c>
      <c r="B31" s="62">
        <v>546</v>
      </c>
      <c r="C31" s="218" t="s">
        <v>213</v>
      </c>
      <c r="D31" s="357">
        <v>0</v>
      </c>
      <c r="E31" s="358">
        <v>0</v>
      </c>
    </row>
    <row r="32" spans="1:5" ht="12.75">
      <c r="A32" s="217" t="s">
        <v>1041</v>
      </c>
      <c r="B32" s="62">
        <v>548</v>
      </c>
      <c r="C32" s="218" t="s">
        <v>216</v>
      </c>
      <c r="D32" s="357">
        <v>4.32275</v>
      </c>
      <c r="E32" s="358">
        <v>30.87128</v>
      </c>
    </row>
    <row r="33" spans="1:5" ht="12.75">
      <c r="A33" s="217" t="s">
        <v>1042</v>
      </c>
      <c r="B33" s="62">
        <v>549</v>
      </c>
      <c r="C33" s="218" t="s">
        <v>218</v>
      </c>
      <c r="D33" s="357">
        <v>4420.5032</v>
      </c>
      <c r="E33" s="358">
        <v>2075.7053</v>
      </c>
    </row>
    <row r="34" spans="1:5" ht="12.75" customHeight="1">
      <c r="A34" s="217" t="s">
        <v>1043</v>
      </c>
      <c r="B34" s="924" t="s">
        <v>1044</v>
      </c>
      <c r="C34" s="218" t="s">
        <v>219</v>
      </c>
      <c r="D34" s="349">
        <v>41573.947459999996</v>
      </c>
      <c r="E34" s="350">
        <v>120.25665000000001</v>
      </c>
    </row>
    <row r="35" spans="1:5" ht="12.75">
      <c r="A35" s="217" t="s">
        <v>1045</v>
      </c>
      <c r="B35" s="62">
        <v>551</v>
      </c>
      <c r="C35" s="218" t="s">
        <v>221</v>
      </c>
      <c r="D35" s="357">
        <v>41677.894459999996</v>
      </c>
      <c r="E35" s="358">
        <v>8.173</v>
      </c>
    </row>
    <row r="36" spans="1:5" ht="12.75" customHeight="1">
      <c r="A36" s="217" t="s">
        <v>1046</v>
      </c>
      <c r="B36" s="62">
        <v>552</v>
      </c>
      <c r="C36" s="218" t="s">
        <v>224</v>
      </c>
      <c r="D36" s="357">
        <v>0</v>
      </c>
      <c r="E36" s="358">
        <v>0</v>
      </c>
    </row>
    <row r="37" spans="1:5" ht="12.75">
      <c r="A37" s="217" t="s">
        <v>1047</v>
      </c>
      <c r="B37" s="62">
        <v>553</v>
      </c>
      <c r="C37" s="218" t="s">
        <v>227</v>
      </c>
      <c r="D37" s="357">
        <v>0</v>
      </c>
      <c r="E37" s="358">
        <v>0</v>
      </c>
    </row>
    <row r="38" spans="1:5" ht="12.75">
      <c r="A38" s="217" t="s">
        <v>1048</v>
      </c>
      <c r="B38" s="62">
        <v>554</v>
      </c>
      <c r="C38" s="218" t="s">
        <v>230</v>
      </c>
      <c r="D38" s="357">
        <v>0</v>
      </c>
      <c r="E38" s="358">
        <v>0</v>
      </c>
    </row>
    <row r="39" spans="1:5" ht="12.75">
      <c r="A39" s="217" t="s">
        <v>1051</v>
      </c>
      <c r="B39" s="62">
        <v>556.559</v>
      </c>
      <c r="C39" s="218" t="s">
        <v>233</v>
      </c>
      <c r="D39" s="357">
        <v>-103.947</v>
      </c>
      <c r="E39" s="358">
        <v>112.08365</v>
      </c>
    </row>
    <row r="40" spans="1:5" ht="12.75">
      <c r="A40" s="217" t="s">
        <v>1049</v>
      </c>
      <c r="B40" s="924" t="s">
        <v>1050</v>
      </c>
      <c r="C40" s="218" t="s">
        <v>236</v>
      </c>
      <c r="D40" s="349">
        <v>0</v>
      </c>
      <c r="E40" s="350">
        <v>0</v>
      </c>
    </row>
    <row r="41" spans="1:5" ht="25.5">
      <c r="A41" s="217" t="s">
        <v>1052</v>
      </c>
      <c r="B41" s="62">
        <v>581.582</v>
      </c>
      <c r="C41" s="218" t="s">
        <v>239</v>
      </c>
      <c r="D41" s="357">
        <v>0</v>
      </c>
      <c r="E41" s="358">
        <v>0</v>
      </c>
    </row>
    <row r="42" spans="1:5" ht="12.75">
      <c r="A42" s="24" t="s">
        <v>484</v>
      </c>
      <c r="B42" s="924" t="s">
        <v>1054</v>
      </c>
      <c r="C42" s="218" t="s">
        <v>242</v>
      </c>
      <c r="D42" s="349">
        <v>0</v>
      </c>
      <c r="E42" s="350">
        <v>14.699</v>
      </c>
    </row>
    <row r="43" spans="1:5" ht="12.75">
      <c r="A43" s="217" t="s">
        <v>1053</v>
      </c>
      <c r="B43" s="62">
        <v>591.595</v>
      </c>
      <c r="C43" s="218" t="s">
        <v>245</v>
      </c>
      <c r="D43" s="357">
        <v>0</v>
      </c>
      <c r="E43" s="358">
        <v>14.699</v>
      </c>
    </row>
    <row r="44" spans="1:5" ht="26.25" thickBot="1">
      <c r="A44" s="950" t="s">
        <v>485</v>
      </c>
      <c r="B44" s="951" t="s">
        <v>1055</v>
      </c>
      <c r="C44" s="952" t="s">
        <v>248</v>
      </c>
      <c r="D44" s="953">
        <v>355474.49130999995</v>
      </c>
      <c r="E44" s="954">
        <v>93780.76414999997</v>
      </c>
    </row>
    <row r="45" spans="1:5" ht="13.5" thickBot="1">
      <c r="A45" s="1216" t="s">
        <v>486</v>
      </c>
      <c r="B45" s="1217"/>
      <c r="C45" s="1217"/>
      <c r="D45" s="1217"/>
      <c r="E45" s="1218"/>
    </row>
    <row r="46" spans="1:5" ht="12.75">
      <c r="A46" s="923" t="s">
        <v>1057</v>
      </c>
      <c r="B46" s="927" t="s">
        <v>1060</v>
      </c>
      <c r="C46" s="926" t="s">
        <v>250</v>
      </c>
      <c r="D46" s="353">
        <v>15378.33</v>
      </c>
      <c r="E46" s="354">
        <v>0</v>
      </c>
    </row>
    <row r="47" spans="1:5" ht="12.75">
      <c r="A47" s="217" t="s">
        <v>1058</v>
      </c>
      <c r="B47" s="62">
        <v>691</v>
      </c>
      <c r="C47" s="218" t="s">
        <v>252</v>
      </c>
      <c r="D47" s="357">
        <v>15378.33</v>
      </c>
      <c r="E47" s="358">
        <v>0</v>
      </c>
    </row>
    <row r="48" spans="1:5" ht="12.75">
      <c r="A48" s="217" t="s">
        <v>1064</v>
      </c>
      <c r="B48" s="924" t="s">
        <v>1059</v>
      </c>
      <c r="C48" s="218" t="s">
        <v>254</v>
      </c>
      <c r="D48" s="349">
        <v>3231.382</v>
      </c>
      <c r="E48" s="350">
        <v>0</v>
      </c>
    </row>
    <row r="49" spans="1:5" ht="12.75">
      <c r="A49" s="217" t="s">
        <v>1061</v>
      </c>
      <c r="B49" s="62">
        <v>681</v>
      </c>
      <c r="C49" s="218" t="s">
        <v>256</v>
      </c>
      <c r="D49" s="359">
        <v>0</v>
      </c>
      <c r="E49" s="360">
        <v>0</v>
      </c>
    </row>
    <row r="50" spans="1:5" ht="12.75">
      <c r="A50" s="217" t="s">
        <v>1062</v>
      </c>
      <c r="B50" s="62">
        <v>682</v>
      </c>
      <c r="C50" s="218" t="s">
        <v>259</v>
      </c>
      <c r="D50" s="933">
        <v>3231.382</v>
      </c>
      <c r="E50" s="934">
        <v>0</v>
      </c>
    </row>
    <row r="51" spans="1:5" ht="12.75">
      <c r="A51" s="217" t="s">
        <v>1063</v>
      </c>
      <c r="B51" s="62">
        <v>684</v>
      </c>
      <c r="C51" s="218" t="s">
        <v>261</v>
      </c>
      <c r="D51" s="359">
        <v>0</v>
      </c>
      <c r="E51" s="360">
        <v>0</v>
      </c>
    </row>
    <row r="52" spans="1:5" ht="12.75">
      <c r="A52" s="217" t="s">
        <v>1065</v>
      </c>
      <c r="B52" s="924" t="s">
        <v>1066</v>
      </c>
      <c r="C52" s="218" t="s">
        <v>264</v>
      </c>
      <c r="D52" s="349">
        <v>297645.78378999996</v>
      </c>
      <c r="E52" s="350">
        <v>112251.09887999999</v>
      </c>
    </row>
    <row r="53" spans="1:5" ht="12.75">
      <c r="A53" s="217" t="s">
        <v>1067</v>
      </c>
      <c r="B53" s="924" t="s">
        <v>1068</v>
      </c>
      <c r="C53" s="218" t="s">
        <v>267</v>
      </c>
      <c r="D53" s="349">
        <v>12746.54364</v>
      </c>
      <c r="E53" s="350">
        <v>1439.78082</v>
      </c>
    </row>
    <row r="54" spans="1:5" ht="12.75">
      <c r="A54" s="217" t="s">
        <v>1069</v>
      </c>
      <c r="B54" s="62">
        <v>641.642</v>
      </c>
      <c r="C54" s="218" t="s">
        <v>270</v>
      </c>
      <c r="D54" s="357">
        <v>433.46956</v>
      </c>
      <c r="E54" s="358">
        <v>0</v>
      </c>
    </row>
    <row r="55" spans="1:5" ht="12.75">
      <c r="A55" s="217" t="s">
        <v>1070</v>
      </c>
      <c r="B55" s="62">
        <v>643</v>
      </c>
      <c r="C55" s="218" t="s">
        <v>272</v>
      </c>
      <c r="D55" s="357">
        <v>19.858</v>
      </c>
      <c r="E55" s="358">
        <v>0</v>
      </c>
    </row>
    <row r="56" spans="1:5" ht="12.75">
      <c r="A56" s="217" t="s">
        <v>1071</v>
      </c>
      <c r="B56" s="62">
        <v>644</v>
      </c>
      <c r="C56" s="218" t="s">
        <v>275</v>
      </c>
      <c r="D56" s="357">
        <v>6.475250000000001</v>
      </c>
      <c r="E56" s="358">
        <v>0</v>
      </c>
    </row>
    <row r="57" spans="1:5" ht="12.75">
      <c r="A57" s="217" t="s">
        <v>1072</v>
      </c>
      <c r="B57" s="62">
        <v>645</v>
      </c>
      <c r="C57" s="218" t="s">
        <v>277</v>
      </c>
      <c r="D57" s="357">
        <v>0.01108</v>
      </c>
      <c r="E57" s="358">
        <v>0.13799</v>
      </c>
    </row>
    <row r="58" spans="1:5" ht="12.75">
      <c r="A58" s="217" t="s">
        <v>1073</v>
      </c>
      <c r="B58" s="62">
        <v>648</v>
      </c>
      <c r="C58" s="218" t="s">
        <v>280</v>
      </c>
      <c r="D58" s="357">
        <v>1828.399</v>
      </c>
      <c r="E58" s="358">
        <v>268.2</v>
      </c>
    </row>
    <row r="59" spans="1:5" ht="12.75">
      <c r="A59" s="217" t="s">
        <v>1074</v>
      </c>
      <c r="B59" s="62">
        <v>649</v>
      </c>
      <c r="C59" s="218" t="s">
        <v>282</v>
      </c>
      <c r="D59" s="357">
        <v>10458.33075</v>
      </c>
      <c r="E59" s="358">
        <v>1171.44283</v>
      </c>
    </row>
    <row r="60" spans="1:5" ht="12.75">
      <c r="A60" s="217" t="s">
        <v>1086</v>
      </c>
      <c r="B60" s="924" t="s">
        <v>1075</v>
      </c>
      <c r="C60" s="218" t="s">
        <v>284</v>
      </c>
      <c r="D60" s="349">
        <v>0.537</v>
      </c>
      <c r="E60" s="350">
        <v>0</v>
      </c>
    </row>
    <row r="61" spans="1:5" ht="12.75">
      <c r="A61" s="217" t="s">
        <v>1076</v>
      </c>
      <c r="B61" s="62">
        <v>652</v>
      </c>
      <c r="C61" s="218" t="s">
        <v>287</v>
      </c>
      <c r="D61" s="357">
        <v>0</v>
      </c>
      <c r="E61" s="358">
        <v>0</v>
      </c>
    </row>
    <row r="62" spans="1:5" ht="12.75">
      <c r="A62" s="217" t="s">
        <v>1077</v>
      </c>
      <c r="B62" s="62">
        <v>653</v>
      </c>
      <c r="C62" s="218" t="s">
        <v>290</v>
      </c>
      <c r="D62" s="357">
        <v>0</v>
      </c>
      <c r="E62" s="358">
        <v>0</v>
      </c>
    </row>
    <row r="63" spans="1:5" ht="12.75">
      <c r="A63" s="217" t="s">
        <v>1078</v>
      </c>
      <c r="B63" s="62">
        <v>654</v>
      </c>
      <c r="C63" s="218" t="s">
        <v>292</v>
      </c>
      <c r="D63" s="357">
        <v>0.537</v>
      </c>
      <c r="E63" s="358">
        <v>0</v>
      </c>
    </row>
    <row r="64" spans="1:5" ht="12.75">
      <c r="A64" s="217" t="s">
        <v>1079</v>
      </c>
      <c r="B64" s="62">
        <v>655</v>
      </c>
      <c r="C64" s="218" t="s">
        <v>295</v>
      </c>
      <c r="D64" s="357">
        <v>0</v>
      </c>
      <c r="E64" s="358">
        <v>0</v>
      </c>
    </row>
    <row r="65" spans="1:5" ht="12.75" customHeight="1">
      <c r="A65" s="217" t="s">
        <v>1080</v>
      </c>
      <c r="B65" s="62">
        <v>657</v>
      </c>
      <c r="C65" s="218" t="s">
        <v>298</v>
      </c>
      <c r="D65" s="357">
        <v>0</v>
      </c>
      <c r="E65" s="358">
        <v>0</v>
      </c>
    </row>
    <row r="66" spans="1:5" ht="25.5">
      <c r="A66" s="24" t="s">
        <v>487</v>
      </c>
      <c r="B66" s="219" t="s">
        <v>1081</v>
      </c>
      <c r="C66" s="218" t="s">
        <v>300</v>
      </c>
      <c r="D66" s="349">
        <v>329002.57642999996</v>
      </c>
      <c r="E66" s="350">
        <v>113690.87969999999</v>
      </c>
    </row>
    <row r="67" spans="1:5" ht="12.75" customHeight="1">
      <c r="A67" s="63" t="s">
        <v>488</v>
      </c>
      <c r="B67" s="346" t="s">
        <v>1082</v>
      </c>
      <c r="C67" s="218" t="s">
        <v>303</v>
      </c>
      <c r="D67" s="355">
        <v>-26471.914879999997</v>
      </c>
      <c r="E67" s="356">
        <v>19924.814550000017</v>
      </c>
    </row>
    <row r="68" spans="1:5" ht="12.75" customHeight="1" thickBot="1">
      <c r="A68" s="63" t="s">
        <v>489</v>
      </c>
      <c r="B68" s="346" t="s">
        <v>1083</v>
      </c>
      <c r="C68" s="218" t="s">
        <v>306</v>
      </c>
      <c r="D68" s="351">
        <v>-26471.914879999997</v>
      </c>
      <c r="E68" s="352">
        <v>19910.115550000017</v>
      </c>
    </row>
    <row r="69" spans="1:5" ht="12.75" customHeight="1" thickBot="1">
      <c r="A69" s="1197"/>
      <c r="B69" s="1198"/>
      <c r="C69" s="1199"/>
      <c r="D69" s="1200" t="s">
        <v>717</v>
      </c>
      <c r="E69" s="1201"/>
    </row>
    <row r="70" spans="1:5" ht="12.75">
      <c r="A70" s="151" t="s">
        <v>490</v>
      </c>
      <c r="B70" s="930" t="s">
        <v>1084</v>
      </c>
      <c r="C70" s="931" t="s">
        <v>309</v>
      </c>
      <c r="D70" s="1202">
        <v>-6547.100329999979</v>
      </c>
      <c r="E70" s="1203"/>
    </row>
    <row r="71" spans="1:5" ht="13.5" thickBot="1">
      <c r="A71" s="150" t="s">
        <v>491</v>
      </c>
      <c r="B71" s="928" t="s">
        <v>1085</v>
      </c>
      <c r="C71" s="929" t="s">
        <v>312</v>
      </c>
      <c r="D71" s="1204">
        <v>-6561.79932999998</v>
      </c>
      <c r="E71" s="1205"/>
    </row>
    <row r="72" spans="1:5" ht="12.75">
      <c r="A72" s="932"/>
      <c r="B72" s="26"/>
      <c r="C72" s="26"/>
      <c r="D72" s="79"/>
      <c r="E72" s="79"/>
    </row>
    <row r="73" spans="1:5" ht="12.75">
      <c r="A73" s="25" t="s">
        <v>648</v>
      </c>
      <c r="B73" s="26"/>
      <c r="C73" s="26"/>
      <c r="D73" s="79"/>
      <c r="E73" s="79"/>
    </row>
    <row r="74" spans="1:5" ht="12.75">
      <c r="A74" s="22" t="s">
        <v>670</v>
      </c>
      <c r="B74" s="26"/>
      <c r="C74" s="26"/>
      <c r="D74" s="79"/>
      <c r="E74" s="79"/>
    </row>
    <row r="75" spans="1:5" ht="12.75">
      <c r="A75" s="22" t="s">
        <v>673</v>
      </c>
      <c r="B75" s="23"/>
      <c r="C75" s="23"/>
      <c r="D75" s="79"/>
      <c r="E75" s="79"/>
    </row>
    <row r="76" spans="1:5" ht="12.75">
      <c r="A76" s="71" t="s">
        <v>668</v>
      </c>
      <c r="B76" s="23"/>
      <c r="C76" s="23"/>
      <c r="D76" s="79"/>
      <c r="E76" s="79"/>
    </row>
    <row r="77" spans="1:5" ht="15">
      <c r="A77"/>
      <c r="B77"/>
      <c r="C77"/>
      <c r="D77"/>
      <c r="E77"/>
    </row>
    <row r="78" spans="1:5" ht="12.75">
      <c r="A78" s="25"/>
      <c r="B78" s="59"/>
      <c r="C78" s="759"/>
      <c r="D78" s="79"/>
      <c r="E78" s="79"/>
    </row>
  </sheetData>
  <sheetProtection/>
  <mergeCells count="10">
    <mergeCell ref="A45:E45"/>
    <mergeCell ref="A69:C69"/>
    <mergeCell ref="D69:E69"/>
    <mergeCell ref="D70:E70"/>
    <mergeCell ref="D71:E71"/>
    <mergeCell ref="A1:E1"/>
    <mergeCell ref="A2:E2"/>
    <mergeCell ref="A3:E3"/>
    <mergeCell ref="A4:E4"/>
    <mergeCell ref="B6:C6"/>
  </mergeCells>
  <printOptions/>
  <pageMargins left="0.7086614173228347" right="0" top="0.3937007874015748" bottom="0.3937007874015748" header="0.5118110236220472" footer="0.5118110236220472"/>
  <pageSetup horizontalDpi="600" verticalDpi="600" orientation="portrait" paperSize="9" scale="80" r:id="rId1"/>
  <rowBreaks count="1" manualBreakCount="1">
    <brk id="44" max="4" man="1"/>
  </rowBreaks>
</worksheet>
</file>

<file path=xl/worksheets/sheet5.xml><?xml version="1.0" encoding="utf-8"?>
<worksheet xmlns="http://schemas.openxmlformats.org/spreadsheetml/2006/main" xmlns:r="http://schemas.openxmlformats.org/officeDocument/2006/relationships">
  <sheetPr>
    <tabColor theme="0" tint="-0.1499900072813034"/>
  </sheetPr>
  <dimension ref="A1:T27"/>
  <sheetViews>
    <sheetView zoomScalePageLayoutView="0" workbookViewId="0" topLeftCell="A1">
      <selection activeCell="A1" sqref="A1"/>
    </sheetView>
  </sheetViews>
  <sheetFormatPr defaultColWidth="9.140625" defaultRowHeight="15"/>
  <cols>
    <col min="1" max="1" width="45.57421875" style="10" customWidth="1"/>
    <col min="2" max="2" width="14.57421875" style="10" customWidth="1"/>
    <col min="3" max="3" width="15.00390625" style="10" customWidth="1"/>
    <col min="4" max="4" width="17.421875" style="10" customWidth="1"/>
    <col min="5" max="16384" width="9.140625" style="10" customWidth="1"/>
  </cols>
  <sheetData>
    <row r="1" spans="1:4" ht="18.75">
      <c r="A1" s="882" t="s">
        <v>1218</v>
      </c>
      <c r="B1" s="273"/>
      <c r="C1" s="273"/>
      <c r="D1" s="273"/>
    </row>
    <row r="2" spans="1:4" ht="13.5" thickBot="1">
      <c r="A2" s="363"/>
      <c r="B2" s="363"/>
      <c r="C2" s="363"/>
      <c r="D2" s="364" t="s">
        <v>513</v>
      </c>
    </row>
    <row r="3" spans="1:4" s="11" customFormat="1" ht="26.25" thickBot="1">
      <c r="A3" s="365" t="s">
        <v>37</v>
      </c>
      <c r="B3" s="366" t="s">
        <v>514</v>
      </c>
      <c r="C3" s="367" t="s">
        <v>515</v>
      </c>
      <c r="D3" s="365" t="s">
        <v>516</v>
      </c>
    </row>
    <row r="4" spans="1:4" ht="12.75">
      <c r="A4" s="873" t="s">
        <v>907</v>
      </c>
      <c r="B4" s="1171">
        <v>1355.77058999999</v>
      </c>
      <c r="C4" s="1181">
        <v>-261.83972000000006</v>
      </c>
      <c r="D4" s="1172">
        <f aca="true" t="shared" si="0" ref="D4:D27">SUM(B4:C4)</f>
        <v>1093.9308699999901</v>
      </c>
    </row>
    <row r="5" spans="1:4" ht="12.75">
      <c r="A5" s="463" t="s">
        <v>908</v>
      </c>
      <c r="B5" s="1173">
        <v>1087.988200000006</v>
      </c>
      <c r="C5" s="1180">
        <v>-72.226</v>
      </c>
      <c r="D5" s="1175">
        <f t="shared" si="0"/>
        <v>1015.7622000000059</v>
      </c>
    </row>
    <row r="6" spans="1:4" ht="12.75">
      <c r="A6" s="463" t="s">
        <v>909</v>
      </c>
      <c r="B6" s="1182">
        <v>3407.7515099999982</v>
      </c>
      <c r="C6" s="1180">
        <v>0</v>
      </c>
      <c r="D6" s="1175">
        <f t="shared" si="0"/>
        <v>3407.7515099999982</v>
      </c>
    </row>
    <row r="7" spans="1:4" ht="12.75">
      <c r="A7" s="463" t="s">
        <v>910</v>
      </c>
      <c r="B7" s="1182">
        <v>-690.3433400000172</v>
      </c>
      <c r="C7" s="1180">
        <v>747.19218</v>
      </c>
      <c r="D7" s="1175">
        <f t="shared" si="0"/>
        <v>56.84883999998283</v>
      </c>
    </row>
    <row r="8" spans="1:4" ht="12.75">
      <c r="A8" s="463" t="s">
        <v>911</v>
      </c>
      <c r="B8" s="1182">
        <v>-8733.650060000211</v>
      </c>
      <c r="C8" s="1180">
        <v>9041.06754</v>
      </c>
      <c r="D8" s="1175">
        <f t="shared" si="0"/>
        <v>307.41747999978907</v>
      </c>
    </row>
    <row r="9" spans="1:4" ht="12.75">
      <c r="A9" s="463" t="s">
        <v>912</v>
      </c>
      <c r="B9" s="1182">
        <v>812.7243000000285</v>
      </c>
      <c r="C9" s="1180">
        <v>-215.40908</v>
      </c>
      <c r="D9" s="1175">
        <f t="shared" si="0"/>
        <v>597.3152200000285</v>
      </c>
    </row>
    <row r="10" spans="1:4" ht="12.75">
      <c r="A10" s="463" t="s">
        <v>913</v>
      </c>
      <c r="B10" s="1182">
        <v>-1883.6000000000022</v>
      </c>
      <c r="C10" s="1180">
        <v>3925.43</v>
      </c>
      <c r="D10" s="1175">
        <f t="shared" si="0"/>
        <v>2041.8299999999977</v>
      </c>
    </row>
    <row r="11" spans="1:4" ht="12.75">
      <c r="A11" s="874" t="s">
        <v>914</v>
      </c>
      <c r="B11" s="1182">
        <v>855.2522300000678</v>
      </c>
      <c r="C11" s="1180">
        <v>1578.4696400000018</v>
      </c>
      <c r="D11" s="1175">
        <f t="shared" si="0"/>
        <v>2433.7218700000694</v>
      </c>
    </row>
    <row r="12" spans="1:4" ht="12.75">
      <c r="A12" s="875" t="s">
        <v>915</v>
      </c>
      <c r="B12" s="1182">
        <v>663.3496300000697</v>
      </c>
      <c r="C12" s="1180">
        <v>24.349090000000047</v>
      </c>
      <c r="D12" s="1175">
        <f t="shared" si="0"/>
        <v>687.6987200000698</v>
      </c>
    </row>
    <row r="13" spans="1:20" ht="12.75">
      <c r="A13" s="875" t="s">
        <v>916</v>
      </c>
      <c r="B13" s="1182">
        <v>479.74827000002006</v>
      </c>
      <c r="C13" s="1180">
        <v>769.4353599999994</v>
      </c>
      <c r="D13" s="1175">
        <f t="shared" si="0"/>
        <v>1249.1836300000195</v>
      </c>
      <c r="S13" s="10">
        <v>25912.90068000008</v>
      </c>
      <c r="T13" s="10">
        <v>140.9572300000009</v>
      </c>
    </row>
    <row r="14" spans="1:4" ht="12.75">
      <c r="A14" s="875" t="s">
        <v>917</v>
      </c>
      <c r="B14" s="1182">
        <v>6894.950200000103</v>
      </c>
      <c r="C14" s="1180">
        <v>1794.276249999999</v>
      </c>
      <c r="D14" s="1175">
        <f t="shared" si="0"/>
        <v>8689.226450000102</v>
      </c>
    </row>
    <row r="15" spans="1:4" ht="12.75">
      <c r="A15" s="875" t="s">
        <v>918</v>
      </c>
      <c r="B15" s="1182">
        <v>17.89244999987568</v>
      </c>
      <c r="C15" s="1180">
        <v>5111.6220200000025</v>
      </c>
      <c r="D15" s="1175">
        <f t="shared" si="0"/>
        <v>5129.514469999878</v>
      </c>
    </row>
    <row r="16" spans="1:4" ht="12.75">
      <c r="A16" s="875" t="s">
        <v>919</v>
      </c>
      <c r="B16" s="1182">
        <v>14181</v>
      </c>
      <c r="C16" s="1180">
        <v>-1324</v>
      </c>
      <c r="D16" s="1175">
        <f t="shared" si="0"/>
        <v>12857</v>
      </c>
    </row>
    <row r="17" spans="1:4" ht="12.75">
      <c r="A17" s="875" t="s">
        <v>920</v>
      </c>
      <c r="B17" s="1182">
        <v>1237.5091799999914</v>
      </c>
      <c r="C17" s="1180">
        <v>1209.91272</v>
      </c>
      <c r="D17" s="1175">
        <f t="shared" si="0"/>
        <v>2447.421899999991</v>
      </c>
    </row>
    <row r="18" spans="1:4" ht="12.75">
      <c r="A18" s="875" t="s">
        <v>921</v>
      </c>
      <c r="B18" s="1182">
        <v>383.5235700000603</v>
      </c>
      <c r="C18" s="1180">
        <f>-261.7926-0.1</f>
        <v>-261.8926</v>
      </c>
      <c r="D18" s="1175">
        <f t="shared" si="0"/>
        <v>121.6309700000603</v>
      </c>
    </row>
    <row r="19" spans="1:4" ht="12.75">
      <c r="A19" s="875" t="s">
        <v>922</v>
      </c>
      <c r="B19" s="1182">
        <v>-4121.366400000004</v>
      </c>
      <c r="C19" s="1180">
        <f>4147.30781-0.4</f>
        <v>4146.907810000001</v>
      </c>
      <c r="D19" s="1175">
        <f t="shared" si="0"/>
        <v>25.541409999996176</v>
      </c>
    </row>
    <row r="20" spans="1:4" ht="12.75">
      <c r="A20" s="875" t="s">
        <v>923</v>
      </c>
      <c r="B20" s="1182">
        <v>1120.0872099999906</v>
      </c>
      <c r="C20" s="1180">
        <v>0</v>
      </c>
      <c r="D20" s="1175">
        <f t="shared" si="0"/>
        <v>1120.0872099999906</v>
      </c>
    </row>
    <row r="21" spans="1:4" ht="12.75">
      <c r="A21" s="875" t="s">
        <v>924</v>
      </c>
      <c r="B21" s="1182">
        <v>378.69155999999566</v>
      </c>
      <c r="C21" s="1180">
        <v>-3.285889999999995</v>
      </c>
      <c r="D21" s="1175">
        <f t="shared" si="0"/>
        <v>375.40566999999567</v>
      </c>
    </row>
    <row r="22" spans="1:4" ht="12.75">
      <c r="A22" s="875" t="s">
        <v>925</v>
      </c>
      <c r="B22" s="1182">
        <v>37922.50105999997</v>
      </c>
      <c r="C22" s="1180">
        <f>599.720149999997-0.1</f>
        <v>599.620149999997</v>
      </c>
      <c r="D22" s="1175">
        <f t="shared" si="0"/>
        <v>38522.12120999997</v>
      </c>
    </row>
    <row r="23" spans="1:4" ht="12.75">
      <c r="A23" s="875" t="s">
        <v>926</v>
      </c>
      <c r="B23" s="1182">
        <f>-14569.9500199998+11645.57627</f>
        <v>-2924.3737499998006</v>
      </c>
      <c r="C23" s="1180">
        <f>2266.74552+742.787</f>
        <v>3009.5325199999997</v>
      </c>
      <c r="D23" s="1175">
        <f t="shared" si="0"/>
        <v>85.15877000019918</v>
      </c>
    </row>
    <row r="24" spans="1:4" ht="12.75">
      <c r="A24" s="875" t="s">
        <v>927</v>
      </c>
      <c r="B24" s="1182">
        <v>-17176.27470000001</v>
      </c>
      <c r="C24" s="1174">
        <v>18356.56229000001</v>
      </c>
      <c r="D24" s="1175">
        <f t="shared" si="0"/>
        <v>1180.28759</v>
      </c>
    </row>
    <row r="25" spans="1:4" ht="12.75">
      <c r="A25" s="875" t="s">
        <v>928</v>
      </c>
      <c r="B25" s="1182">
        <v>-24855.89625999998</v>
      </c>
      <c r="C25" s="1174">
        <v>25367.051470000006</v>
      </c>
      <c r="D25" s="1175">
        <f t="shared" si="0"/>
        <v>511.1552100000263</v>
      </c>
    </row>
    <row r="26" spans="1:4" ht="13.5" thickBot="1">
      <c r="A26" s="876" t="s">
        <v>929</v>
      </c>
      <c r="B26" s="1183">
        <v>-100.5230000000009</v>
      </c>
      <c r="C26" s="1176">
        <v>73.61499999999995</v>
      </c>
      <c r="D26" s="1184">
        <f t="shared" si="0"/>
        <v>-26.908000000000953</v>
      </c>
    </row>
    <row r="27" spans="1:4" ht="13.5" thickBot="1">
      <c r="A27" s="755" t="s">
        <v>930</v>
      </c>
      <c r="B27" s="1177">
        <f>SUM(B4:B26)</f>
        <v>10312.712450000145</v>
      </c>
      <c r="C27" s="1178">
        <f>SUM(C4:C26)</f>
        <v>73616.39075000002</v>
      </c>
      <c r="D27" s="1179">
        <f t="shared" si="0"/>
        <v>83929.10320000016</v>
      </c>
    </row>
  </sheetData>
  <sheetProtection formatRows="0" insertRows="0" deleteRows="0"/>
  <printOptions horizontalCentered="1"/>
  <pageMargins left="0.7874015748031497" right="0.7874015748031497" top="0.984251968503937" bottom="0.984251968503937" header="0.5118110236220472" footer="0.5118110236220472"/>
  <pageSetup cellComments="asDisplayed" horizontalDpi="300" verticalDpi="3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theme="0" tint="-0.1499900072813034"/>
  </sheetPr>
  <dimension ref="A1:N71"/>
  <sheetViews>
    <sheetView zoomScale="96" zoomScaleNormal="96" zoomScalePageLayoutView="0" workbookViewId="0" topLeftCell="A1">
      <pane xSplit="7" ySplit="5" topLeftCell="H6" activePane="bottomRight" state="frozen"/>
      <selection pane="topLeft" activeCell="A1" sqref="A1"/>
      <selection pane="topRight" activeCell="A1" sqref="A1"/>
      <selection pane="bottomLeft" activeCell="A1" sqref="A1"/>
      <selection pane="bottomRight" activeCell="B1" sqref="B1"/>
    </sheetView>
  </sheetViews>
  <sheetFormatPr defaultColWidth="9.140625" defaultRowHeight="15"/>
  <cols>
    <col min="1" max="1" width="1.421875" style="586" customWidth="1"/>
    <col min="2" max="2" width="4.421875" style="586" customWidth="1"/>
    <col min="3" max="3" width="3.140625" style="586" customWidth="1"/>
    <col min="4" max="5" width="6.140625" style="586" customWidth="1"/>
    <col min="6" max="6" width="43.57421875" style="586" customWidth="1"/>
    <col min="7" max="7" width="5.28125" style="667" customWidth="1"/>
    <col min="8" max="13" width="11.57421875" style="586" customWidth="1"/>
    <col min="14" max="14" width="2.00390625" style="585" customWidth="1"/>
    <col min="15" max="16384" width="9.140625" style="586" customWidth="1"/>
  </cols>
  <sheetData>
    <row r="1" spans="1:14" ht="22.5" customHeight="1">
      <c r="A1" s="1159" t="s">
        <v>1217</v>
      </c>
      <c r="B1" s="582"/>
      <c r="C1" s="582"/>
      <c r="D1" s="582"/>
      <c r="E1" s="582"/>
      <c r="F1" s="583"/>
      <c r="G1" s="584"/>
      <c r="H1" s="582"/>
      <c r="I1" s="582"/>
      <c r="J1" s="582"/>
      <c r="K1" s="582"/>
      <c r="L1" s="582"/>
      <c r="M1" s="582"/>
      <c r="N1" s="687"/>
    </row>
    <row r="2" spans="1:14" ht="16.5" thickBot="1">
      <c r="A2" s="581"/>
      <c r="B2" s="582"/>
      <c r="C2" s="582"/>
      <c r="D2" s="582"/>
      <c r="E2" s="582"/>
      <c r="F2" s="583"/>
      <c r="G2" s="584"/>
      <c r="H2" s="582"/>
      <c r="I2" s="582"/>
      <c r="J2" s="582"/>
      <c r="K2" s="582"/>
      <c r="L2" s="582"/>
      <c r="M2" s="1160" t="s">
        <v>869</v>
      </c>
      <c r="N2" s="587"/>
    </row>
    <row r="3" spans="1:14" ht="14.25" customHeight="1">
      <c r="A3" s="1220" t="s">
        <v>743</v>
      </c>
      <c r="B3" s="1221"/>
      <c r="C3" s="1221"/>
      <c r="D3" s="1221"/>
      <c r="E3" s="1221"/>
      <c r="F3" s="1222"/>
      <c r="G3" s="1229" t="s">
        <v>492</v>
      </c>
      <c r="H3" s="1232" t="s">
        <v>744</v>
      </c>
      <c r="I3" s="1233"/>
      <c r="J3" s="1232" t="s">
        <v>745</v>
      </c>
      <c r="K3" s="1233"/>
      <c r="L3" s="1232" t="s">
        <v>746</v>
      </c>
      <c r="M3" s="1234"/>
      <c r="N3" s="588"/>
    </row>
    <row r="4" spans="1:14" ht="13.5" customHeight="1">
      <c r="A4" s="1223"/>
      <c r="B4" s="1224"/>
      <c r="C4" s="1224"/>
      <c r="D4" s="1224"/>
      <c r="E4" s="1224"/>
      <c r="F4" s="1225"/>
      <c r="G4" s="1230"/>
      <c r="H4" s="589" t="s">
        <v>747</v>
      </c>
      <c r="I4" s="590" t="s">
        <v>493</v>
      </c>
      <c r="J4" s="589" t="s">
        <v>651</v>
      </c>
      <c r="K4" s="590" t="s">
        <v>493</v>
      </c>
      <c r="L4" s="589" t="s">
        <v>651</v>
      </c>
      <c r="M4" s="591" t="s">
        <v>493</v>
      </c>
      <c r="N4" s="592"/>
    </row>
    <row r="5" spans="1:14" ht="11.25" customHeight="1" thickBot="1">
      <c r="A5" s="1226"/>
      <c r="B5" s="1227"/>
      <c r="C5" s="1227"/>
      <c r="D5" s="1227"/>
      <c r="E5" s="1227"/>
      <c r="F5" s="1228"/>
      <c r="G5" s="1231"/>
      <c r="H5" s="593">
        <v>1</v>
      </c>
      <c r="I5" s="594">
        <v>2</v>
      </c>
      <c r="J5" s="593">
        <v>3</v>
      </c>
      <c r="K5" s="594">
        <v>4</v>
      </c>
      <c r="L5" s="593">
        <v>5</v>
      </c>
      <c r="M5" s="595">
        <v>6</v>
      </c>
      <c r="N5" s="596"/>
    </row>
    <row r="6" spans="1:14" ht="12.75" customHeight="1">
      <c r="A6" s="1235" t="s">
        <v>41</v>
      </c>
      <c r="B6" s="1236"/>
      <c r="C6" s="1236"/>
      <c r="D6" s="1236"/>
      <c r="E6" s="1236"/>
      <c r="F6" s="1237"/>
      <c r="G6" s="597">
        <v>1</v>
      </c>
      <c r="H6" s="598">
        <f aca="true" t="shared" si="0" ref="H6:M6">+H7+H32</f>
        <v>6591239.006879999</v>
      </c>
      <c r="I6" s="599">
        <f t="shared" si="0"/>
        <v>6526000.87243</v>
      </c>
      <c r="J6" s="598">
        <f t="shared" si="0"/>
        <v>631183.60932</v>
      </c>
      <c r="K6" s="599">
        <f t="shared" si="0"/>
        <v>536722.07137</v>
      </c>
      <c r="L6" s="598">
        <f t="shared" si="0"/>
        <v>7222422.6162</v>
      </c>
      <c r="M6" s="600">
        <f t="shared" si="0"/>
        <v>7062722.9438</v>
      </c>
      <c r="N6" s="592"/>
    </row>
    <row r="7" spans="1:14" ht="12.75" customHeight="1">
      <c r="A7" s="601"/>
      <c r="B7" s="1239" t="s">
        <v>815</v>
      </c>
      <c r="C7" s="1239"/>
      <c r="D7" s="1239"/>
      <c r="E7" s="1239"/>
      <c r="F7" s="1240"/>
      <c r="G7" s="602">
        <f>G6+1</f>
        <v>2</v>
      </c>
      <c r="H7" s="603">
        <f aca="true" t="shared" si="1" ref="H7:M7">+H8+H18+H25</f>
        <v>6511443.644419999</v>
      </c>
      <c r="I7" s="604">
        <f t="shared" si="1"/>
        <v>6446205.50997</v>
      </c>
      <c r="J7" s="603">
        <f t="shared" si="1"/>
        <v>630854.56012</v>
      </c>
      <c r="K7" s="604">
        <f t="shared" si="1"/>
        <v>536393.02217</v>
      </c>
      <c r="L7" s="603">
        <f t="shared" si="1"/>
        <v>7142298.20454</v>
      </c>
      <c r="M7" s="605">
        <f t="shared" si="1"/>
        <v>6982598.53214</v>
      </c>
      <c r="N7" s="592"/>
    </row>
    <row r="8" spans="1:14" ht="12.75" customHeight="1">
      <c r="A8" s="606"/>
      <c r="B8" s="607"/>
      <c r="C8" s="608" t="s">
        <v>748</v>
      </c>
      <c r="D8" s="609" t="s">
        <v>42</v>
      </c>
      <c r="E8" s="607"/>
      <c r="F8" s="610"/>
      <c r="G8" s="611">
        <f aca="true" t="shared" si="2" ref="G8:G34">G7+1</f>
        <v>3</v>
      </c>
      <c r="H8" s="612">
        <f aca="true" t="shared" si="3" ref="H8:M8">+H9+H12</f>
        <v>5555176.856459999</v>
      </c>
      <c r="I8" s="613">
        <f t="shared" si="3"/>
        <v>5501137.75924</v>
      </c>
      <c r="J8" s="612">
        <f t="shared" si="3"/>
        <v>560661.40552</v>
      </c>
      <c r="K8" s="613">
        <f t="shared" si="3"/>
        <v>501372.44476999994</v>
      </c>
      <c r="L8" s="612">
        <f t="shared" si="3"/>
        <v>6115838.26198</v>
      </c>
      <c r="M8" s="614">
        <f t="shared" si="3"/>
        <v>6002510.2040099995</v>
      </c>
      <c r="N8" s="592"/>
    </row>
    <row r="9" spans="1:14" ht="12.75" customHeight="1">
      <c r="A9" s="615"/>
      <c r="B9" s="616"/>
      <c r="C9" s="616"/>
      <c r="D9" s="616" t="s">
        <v>494</v>
      </c>
      <c r="E9" s="616" t="s">
        <v>43</v>
      </c>
      <c r="F9" s="617"/>
      <c r="G9" s="618">
        <f t="shared" si="2"/>
        <v>4</v>
      </c>
      <c r="H9" s="619">
        <f aca="true" t="shared" si="4" ref="H9:M9">+H10+H11</f>
        <v>73828.48841</v>
      </c>
      <c r="I9" s="620">
        <f t="shared" si="4"/>
        <v>32122.02554</v>
      </c>
      <c r="J9" s="619">
        <f t="shared" si="4"/>
        <v>261507.58696000002</v>
      </c>
      <c r="K9" s="620">
        <f t="shared" si="4"/>
        <v>212048.14517</v>
      </c>
      <c r="L9" s="619">
        <f t="shared" si="4"/>
        <v>335336.07537000004</v>
      </c>
      <c r="M9" s="621">
        <f t="shared" si="4"/>
        <v>244170.17071</v>
      </c>
      <c r="N9" s="592"/>
    </row>
    <row r="10" spans="1:14" ht="12.75" customHeight="1">
      <c r="A10" s="622"/>
      <c r="B10" s="623"/>
      <c r="C10" s="623"/>
      <c r="D10" s="623"/>
      <c r="E10" s="623" t="s">
        <v>748</v>
      </c>
      <c r="F10" s="623" t="s">
        <v>750</v>
      </c>
      <c r="G10" s="624">
        <f t="shared" si="2"/>
        <v>5</v>
      </c>
      <c r="H10" s="625">
        <f>'5.d'!G7+'5.d'!G25</f>
        <v>71110.94461</v>
      </c>
      <c r="I10" s="626">
        <f>'5.d'!H7+'5.d'!H25</f>
        <v>97.5056</v>
      </c>
      <c r="J10" s="625">
        <f>'5.d'!I7+'5.d'!I25</f>
        <v>13816.36109</v>
      </c>
      <c r="K10" s="626">
        <f>'5.d'!J7+'5.d'!J25</f>
        <v>0</v>
      </c>
      <c r="L10" s="625">
        <f>+H10+J10</f>
        <v>84927.30570000001</v>
      </c>
      <c r="M10" s="627">
        <f>+I10+K10</f>
        <v>97.5056</v>
      </c>
      <c r="N10" s="628"/>
    </row>
    <row r="11" spans="1:14" ht="12.75" customHeight="1">
      <c r="A11" s="622"/>
      <c r="B11" s="623"/>
      <c r="C11" s="623"/>
      <c r="D11" s="623"/>
      <c r="E11" s="582"/>
      <c r="F11" s="623" t="s">
        <v>751</v>
      </c>
      <c r="G11" s="624">
        <f t="shared" si="2"/>
        <v>6</v>
      </c>
      <c r="H11" s="625">
        <f>'5.d'!G15</f>
        <v>2717.5438000000004</v>
      </c>
      <c r="I11" s="626">
        <f>'5.d'!H15</f>
        <v>32024.51994</v>
      </c>
      <c r="J11" s="625">
        <f>'5.d'!I15</f>
        <v>247691.22587000002</v>
      </c>
      <c r="K11" s="626">
        <f>'5.d'!J15</f>
        <v>212048.14517</v>
      </c>
      <c r="L11" s="625">
        <f>+H11+J11</f>
        <v>250408.76967000004</v>
      </c>
      <c r="M11" s="627">
        <f>+I11+K11</f>
        <v>244072.66511</v>
      </c>
      <c r="N11" s="628"/>
    </row>
    <row r="12" spans="1:14" ht="12.75" customHeight="1">
      <c r="A12" s="615"/>
      <c r="B12" s="616"/>
      <c r="C12" s="616"/>
      <c r="D12" s="616"/>
      <c r="E12" s="616" t="s">
        <v>44</v>
      </c>
      <c r="F12" s="617"/>
      <c r="G12" s="618">
        <f>G11+1</f>
        <v>7</v>
      </c>
      <c r="H12" s="619">
        <f aca="true" t="shared" si="5" ref="H12:M12">+H13+H17</f>
        <v>5481348.36805</v>
      </c>
      <c r="I12" s="620">
        <f t="shared" si="5"/>
        <v>5469015.7337</v>
      </c>
      <c r="J12" s="619">
        <f t="shared" si="5"/>
        <v>299153.81856</v>
      </c>
      <c r="K12" s="620">
        <f t="shared" si="5"/>
        <v>289324.29959999997</v>
      </c>
      <c r="L12" s="619">
        <f t="shared" si="5"/>
        <v>5780502.18661</v>
      </c>
      <c r="M12" s="621">
        <f t="shared" si="5"/>
        <v>5758340.033299999</v>
      </c>
      <c r="N12" s="592"/>
    </row>
    <row r="13" spans="1:14" s="631" customFormat="1" ht="12.75" customHeight="1">
      <c r="A13" s="1020"/>
      <c r="B13" s="623"/>
      <c r="C13" s="623"/>
      <c r="D13" s="623"/>
      <c r="E13" s="623" t="s">
        <v>748</v>
      </c>
      <c r="F13" s="623" t="s">
        <v>45</v>
      </c>
      <c r="G13" s="630">
        <f t="shared" si="2"/>
        <v>8</v>
      </c>
      <c r="H13" s="625">
        <f aca="true" t="shared" si="6" ref="H13:M13">+H14+H15+H16</f>
        <v>3547911.27156</v>
      </c>
      <c r="I13" s="626">
        <f t="shared" si="6"/>
        <v>3547516.7805599994</v>
      </c>
      <c r="J13" s="625">
        <f t="shared" si="6"/>
        <v>268202.23656</v>
      </c>
      <c r="K13" s="626">
        <f t="shared" si="6"/>
        <v>258375.67559999996</v>
      </c>
      <c r="L13" s="625">
        <f t="shared" si="6"/>
        <v>3816113.50812</v>
      </c>
      <c r="M13" s="627">
        <f t="shared" si="6"/>
        <v>3805892.456159999</v>
      </c>
      <c r="N13" s="628"/>
    </row>
    <row r="14" spans="1:14" s="631" customFormat="1" ht="12.75" customHeight="1">
      <c r="A14" s="629"/>
      <c r="B14" s="623"/>
      <c r="C14" s="623"/>
      <c r="D14" s="623"/>
      <c r="E14" s="582"/>
      <c r="F14" s="623" t="s">
        <v>813</v>
      </c>
      <c r="G14" s="630">
        <f t="shared" si="2"/>
        <v>9</v>
      </c>
      <c r="H14" s="625">
        <f>'5.a'!D8</f>
        <v>3405739.7306399997</v>
      </c>
      <c r="I14" s="626">
        <f>'5.a'!E8</f>
        <v>3405739.7306399997</v>
      </c>
      <c r="J14" s="625">
        <f>'5.a'!F8</f>
        <v>63804</v>
      </c>
      <c r="K14" s="626">
        <f>'5.a'!G8</f>
        <v>63801.0585</v>
      </c>
      <c r="L14" s="625">
        <f aca="true" t="shared" si="7" ref="L14:M17">+H14+J14</f>
        <v>3469543.7306399997</v>
      </c>
      <c r="M14" s="627">
        <f t="shared" si="7"/>
        <v>3469540.7891399995</v>
      </c>
      <c r="N14" s="628"/>
    </row>
    <row r="15" spans="1:14" s="631" customFormat="1" ht="12.75" customHeight="1">
      <c r="A15" s="632"/>
      <c r="B15" s="623"/>
      <c r="C15" s="623"/>
      <c r="D15" s="623"/>
      <c r="E15" s="623"/>
      <c r="F15" s="623" t="s">
        <v>812</v>
      </c>
      <c r="G15" s="630">
        <f t="shared" si="2"/>
        <v>10</v>
      </c>
      <c r="H15" s="625">
        <f>'5.c'!D30</f>
        <v>4934.30282</v>
      </c>
      <c r="I15" s="626">
        <f>'5.c'!E30</f>
        <v>4934.30282</v>
      </c>
      <c r="J15" s="625">
        <f>'5.c'!F30</f>
        <v>200250.23656</v>
      </c>
      <c r="K15" s="626">
        <f>'5.c'!G30</f>
        <v>190426.61709999997</v>
      </c>
      <c r="L15" s="625">
        <f t="shared" si="7"/>
        <v>205184.53938</v>
      </c>
      <c r="M15" s="627">
        <f t="shared" si="7"/>
        <v>195360.91992</v>
      </c>
      <c r="N15" s="628"/>
    </row>
    <row r="16" spans="1:14" s="631" customFormat="1" ht="12.75" customHeight="1">
      <c r="A16" s="629"/>
      <c r="B16" s="623"/>
      <c r="C16" s="623"/>
      <c r="D16" s="623"/>
      <c r="E16" s="582"/>
      <c r="F16" s="623" t="s">
        <v>814</v>
      </c>
      <c r="G16" s="630">
        <f t="shared" si="2"/>
        <v>11</v>
      </c>
      <c r="H16" s="625">
        <f>'5.a'!D16</f>
        <v>137237.2381</v>
      </c>
      <c r="I16" s="626">
        <f>'5.a'!E16</f>
        <v>136842.7471</v>
      </c>
      <c r="J16" s="625">
        <f>'5.a'!F16</f>
        <v>4148</v>
      </c>
      <c r="K16" s="626">
        <f>'5.a'!G16</f>
        <v>4148</v>
      </c>
      <c r="L16" s="625">
        <f t="shared" si="7"/>
        <v>141385.2381</v>
      </c>
      <c r="M16" s="627">
        <f t="shared" si="7"/>
        <v>140990.7471</v>
      </c>
      <c r="N16" s="628"/>
    </row>
    <row r="17" spans="1:14" s="631" customFormat="1" ht="12.75" customHeight="1">
      <c r="A17" s="633"/>
      <c r="B17" s="623"/>
      <c r="C17" s="623"/>
      <c r="D17" s="623"/>
      <c r="E17" s="623"/>
      <c r="F17" s="623" t="s">
        <v>751</v>
      </c>
      <c r="G17" s="630">
        <f t="shared" si="2"/>
        <v>12</v>
      </c>
      <c r="H17" s="625">
        <f>'5.b'!D7</f>
        <v>1933437.09649</v>
      </c>
      <c r="I17" s="626">
        <f>'5.b'!E7</f>
        <v>1921498.9531399999</v>
      </c>
      <c r="J17" s="625">
        <f>'5.b'!F7</f>
        <v>30951.582</v>
      </c>
      <c r="K17" s="626">
        <f>'5.b'!G7</f>
        <v>30948.624</v>
      </c>
      <c r="L17" s="625">
        <f t="shared" si="7"/>
        <v>1964388.6784899998</v>
      </c>
      <c r="M17" s="627">
        <f t="shared" si="7"/>
        <v>1952447.57714</v>
      </c>
      <c r="N17" s="628"/>
    </row>
    <row r="18" spans="1:14" ht="12.75" customHeight="1">
      <c r="A18" s="606"/>
      <c r="B18" s="607"/>
      <c r="C18" s="608"/>
      <c r="D18" s="609" t="s">
        <v>46</v>
      </c>
      <c r="E18" s="607"/>
      <c r="F18" s="610"/>
      <c r="G18" s="611">
        <f t="shared" si="2"/>
        <v>13</v>
      </c>
      <c r="H18" s="612">
        <f aca="true" t="shared" si="8" ref="H18:M18">+H19+H22</f>
        <v>947366.67419</v>
      </c>
      <c r="I18" s="613">
        <f t="shared" si="8"/>
        <v>934943.0392000001</v>
      </c>
      <c r="J18" s="612">
        <f t="shared" si="8"/>
        <v>9879.4344</v>
      </c>
      <c r="K18" s="613">
        <f t="shared" si="8"/>
        <v>9295.793239999999</v>
      </c>
      <c r="L18" s="612">
        <f t="shared" si="8"/>
        <v>957246.1085900001</v>
      </c>
      <c r="M18" s="614">
        <f t="shared" si="8"/>
        <v>944238.8324400001</v>
      </c>
      <c r="N18" s="592"/>
    </row>
    <row r="19" spans="1:14" ht="12.75" customHeight="1">
      <c r="A19" s="615"/>
      <c r="B19" s="616"/>
      <c r="C19" s="616"/>
      <c r="D19" s="616" t="s">
        <v>494</v>
      </c>
      <c r="E19" s="616" t="s">
        <v>47</v>
      </c>
      <c r="F19" s="617"/>
      <c r="G19" s="618">
        <f t="shared" si="2"/>
        <v>14</v>
      </c>
      <c r="H19" s="619">
        <f aca="true" t="shared" si="9" ref="H19:M19">+H20+H21</f>
        <v>6014.789900000001</v>
      </c>
      <c r="I19" s="620">
        <f t="shared" si="9"/>
        <v>4358.9817</v>
      </c>
      <c r="J19" s="619">
        <f t="shared" si="9"/>
        <v>4539.4344</v>
      </c>
      <c r="K19" s="620">
        <f t="shared" si="9"/>
        <v>4449.09254</v>
      </c>
      <c r="L19" s="619">
        <f t="shared" si="9"/>
        <v>10554.224300000002</v>
      </c>
      <c r="M19" s="621">
        <f t="shared" si="9"/>
        <v>8808.07424</v>
      </c>
      <c r="N19" s="592"/>
    </row>
    <row r="20" spans="1:14" ht="12.75" customHeight="1">
      <c r="A20" s="622"/>
      <c r="B20" s="623"/>
      <c r="C20" s="623"/>
      <c r="D20" s="623"/>
      <c r="E20" s="623" t="s">
        <v>748</v>
      </c>
      <c r="F20" s="623" t="s">
        <v>750</v>
      </c>
      <c r="G20" s="630">
        <f t="shared" si="2"/>
        <v>15</v>
      </c>
      <c r="H20" s="1021">
        <f>'5.d'!G35</f>
        <v>6014.789900000001</v>
      </c>
      <c r="I20" s="626">
        <f>'5.d'!H35</f>
        <v>4358.9817</v>
      </c>
      <c r="J20" s="1021">
        <f>'5.d'!I35</f>
        <v>4539.4344</v>
      </c>
      <c r="K20" s="626">
        <f>'5.d'!J35</f>
        <v>4449.09254</v>
      </c>
      <c r="L20" s="625">
        <f>+H20+J20</f>
        <v>10554.224300000002</v>
      </c>
      <c r="M20" s="627">
        <f>+I20+K20</f>
        <v>8808.07424</v>
      </c>
      <c r="N20" s="628"/>
    </row>
    <row r="21" spans="1:14" ht="12.75" customHeight="1">
      <c r="A21" s="622"/>
      <c r="B21" s="623"/>
      <c r="C21" s="623"/>
      <c r="D21" s="623"/>
      <c r="E21" s="582"/>
      <c r="F21" s="623" t="s">
        <v>751</v>
      </c>
      <c r="G21" s="630">
        <f t="shared" si="2"/>
        <v>16</v>
      </c>
      <c r="H21" s="685"/>
      <c r="I21" s="686"/>
      <c r="J21" s="685"/>
      <c r="K21" s="686"/>
      <c r="L21" s="625">
        <f>+H21+J21</f>
        <v>0</v>
      </c>
      <c r="M21" s="627">
        <f>+I21+K21</f>
        <v>0</v>
      </c>
      <c r="N21" s="628"/>
    </row>
    <row r="22" spans="1:14" ht="12.75" customHeight="1">
      <c r="A22" s="615"/>
      <c r="B22" s="616"/>
      <c r="C22" s="616"/>
      <c r="D22" s="616"/>
      <c r="E22" s="616" t="s">
        <v>48</v>
      </c>
      <c r="F22" s="617"/>
      <c r="G22" s="618">
        <f>G21+1</f>
        <v>17</v>
      </c>
      <c r="H22" s="619">
        <f aca="true" t="shared" si="10" ref="H22:M22">+H23+H24</f>
        <v>941351.8842900001</v>
      </c>
      <c r="I22" s="620">
        <f t="shared" si="10"/>
        <v>930584.0575000001</v>
      </c>
      <c r="J22" s="619">
        <f t="shared" si="10"/>
        <v>5340</v>
      </c>
      <c r="K22" s="620">
        <f t="shared" si="10"/>
        <v>4846.7007</v>
      </c>
      <c r="L22" s="619">
        <f t="shared" si="10"/>
        <v>946691.8842900001</v>
      </c>
      <c r="M22" s="621">
        <f t="shared" si="10"/>
        <v>935430.7582000002</v>
      </c>
      <c r="N22" s="592"/>
    </row>
    <row r="23" spans="1:14" ht="12.75" customHeight="1">
      <c r="A23" s="629"/>
      <c r="B23" s="623"/>
      <c r="C23" s="623"/>
      <c r="D23" s="623"/>
      <c r="E23" s="623" t="s">
        <v>748</v>
      </c>
      <c r="F23" s="623" t="s">
        <v>750</v>
      </c>
      <c r="G23" s="630">
        <f t="shared" si="2"/>
        <v>18</v>
      </c>
      <c r="H23" s="625">
        <f>'5.a'!D22</f>
        <v>50012.137200000005</v>
      </c>
      <c r="I23" s="626">
        <f>'5.a'!E22</f>
        <v>49845.943009999995</v>
      </c>
      <c r="J23" s="625">
        <f>'5.a'!F22</f>
        <v>0</v>
      </c>
      <c r="K23" s="626">
        <f>'5.a'!G22</f>
        <v>0</v>
      </c>
      <c r="L23" s="625">
        <f>+H23+J23</f>
        <v>50012.137200000005</v>
      </c>
      <c r="M23" s="627">
        <f>+I23+K23</f>
        <v>49845.943009999995</v>
      </c>
      <c r="N23" s="628"/>
    </row>
    <row r="24" spans="1:14" ht="12.75" customHeight="1">
      <c r="A24" s="633"/>
      <c r="B24" s="623"/>
      <c r="C24" s="623"/>
      <c r="D24" s="623"/>
      <c r="E24" s="582"/>
      <c r="F24" s="623" t="s">
        <v>751</v>
      </c>
      <c r="G24" s="630">
        <f t="shared" si="2"/>
        <v>19</v>
      </c>
      <c r="H24" s="625">
        <f>'5.b'!D29</f>
        <v>891339.7470900001</v>
      </c>
      <c r="I24" s="626">
        <f>'5.b'!E29</f>
        <v>880738.1144900001</v>
      </c>
      <c r="J24" s="625">
        <f>'5.b'!F29</f>
        <v>5340</v>
      </c>
      <c r="K24" s="626">
        <f>'5.b'!G29</f>
        <v>4846.7007</v>
      </c>
      <c r="L24" s="625">
        <f>+H24+J24</f>
        <v>896679.7470900001</v>
      </c>
      <c r="M24" s="627">
        <f>+I24+K24</f>
        <v>885584.8151900001</v>
      </c>
      <c r="N24" s="628"/>
    </row>
    <row r="25" spans="1:14" ht="12.75" customHeight="1">
      <c r="A25" s="606"/>
      <c r="B25" s="607"/>
      <c r="C25" s="608"/>
      <c r="D25" s="609" t="s">
        <v>49</v>
      </c>
      <c r="E25" s="607"/>
      <c r="F25" s="610"/>
      <c r="G25" s="611">
        <f t="shared" si="2"/>
        <v>20</v>
      </c>
      <c r="H25" s="612">
        <f aca="true" t="shared" si="11" ref="H25:M25">+H26+H29</f>
        <v>8900.11377</v>
      </c>
      <c r="I25" s="613">
        <f t="shared" si="11"/>
        <v>10124.71153</v>
      </c>
      <c r="J25" s="612">
        <f t="shared" si="11"/>
        <v>60313.720199999996</v>
      </c>
      <c r="K25" s="613">
        <f t="shared" si="11"/>
        <v>25724.78416</v>
      </c>
      <c r="L25" s="612">
        <f t="shared" si="11"/>
        <v>69213.83396999999</v>
      </c>
      <c r="M25" s="614">
        <f t="shared" si="11"/>
        <v>35849.495689999996</v>
      </c>
      <c r="N25" s="592"/>
    </row>
    <row r="26" spans="1:14" ht="12.75" customHeight="1">
      <c r="A26" s="615"/>
      <c r="B26" s="616"/>
      <c r="C26" s="616"/>
      <c r="D26" s="616" t="s">
        <v>494</v>
      </c>
      <c r="E26" s="616" t="s">
        <v>50</v>
      </c>
      <c r="F26" s="617"/>
      <c r="G26" s="618">
        <f t="shared" si="2"/>
        <v>21</v>
      </c>
      <c r="H26" s="619">
        <f aca="true" t="shared" si="12" ref="H26:M26">+H27+H28</f>
        <v>4438.369769999999</v>
      </c>
      <c r="I26" s="620">
        <f t="shared" si="12"/>
        <v>5662.96753</v>
      </c>
      <c r="J26" s="619">
        <f t="shared" si="12"/>
        <v>60313.720199999996</v>
      </c>
      <c r="K26" s="620">
        <f t="shared" si="12"/>
        <v>25724.78416</v>
      </c>
      <c r="L26" s="619">
        <f t="shared" si="12"/>
        <v>64752.08996999999</v>
      </c>
      <c r="M26" s="621">
        <f t="shared" si="12"/>
        <v>31387.751689999997</v>
      </c>
      <c r="N26" s="592"/>
    </row>
    <row r="27" spans="1:14" ht="12.75" customHeight="1">
      <c r="A27" s="622"/>
      <c r="B27" s="623"/>
      <c r="C27" s="623"/>
      <c r="D27" s="623"/>
      <c r="E27" s="623" t="s">
        <v>748</v>
      </c>
      <c r="F27" s="623" t="s">
        <v>750</v>
      </c>
      <c r="G27" s="630">
        <f t="shared" si="2"/>
        <v>22</v>
      </c>
      <c r="H27" s="625">
        <f>'5.d'!G42</f>
        <v>4438.369769999999</v>
      </c>
      <c r="I27" s="626">
        <f>'5.d'!H42</f>
        <v>5662.96753</v>
      </c>
      <c r="J27" s="685">
        <f>'5.d'!I42</f>
        <v>60313.720199999996</v>
      </c>
      <c r="K27" s="626">
        <f>'5.d'!J42</f>
        <v>25724.78416</v>
      </c>
      <c r="L27" s="625">
        <f>+H27+J27</f>
        <v>64752.08996999999</v>
      </c>
      <c r="M27" s="627">
        <f>+I27+K27</f>
        <v>31387.751689999997</v>
      </c>
      <c r="N27" s="628"/>
    </row>
    <row r="28" spans="1:14" ht="12.75" customHeight="1">
      <c r="A28" s="622"/>
      <c r="B28" s="623"/>
      <c r="C28" s="623"/>
      <c r="D28" s="623"/>
      <c r="E28" s="582"/>
      <c r="F28" s="623" t="s">
        <v>751</v>
      </c>
      <c r="G28" s="630">
        <f t="shared" si="2"/>
        <v>23</v>
      </c>
      <c r="H28" s="685"/>
      <c r="I28" s="686"/>
      <c r="J28" s="685"/>
      <c r="K28" s="686"/>
      <c r="L28" s="625">
        <f>+H28+J28</f>
        <v>0</v>
      </c>
      <c r="M28" s="627">
        <f>+I28+K28</f>
        <v>0</v>
      </c>
      <c r="N28" s="628"/>
    </row>
    <row r="29" spans="1:14" ht="13.5" customHeight="1">
      <c r="A29" s="615"/>
      <c r="B29" s="616"/>
      <c r="C29" s="616"/>
      <c r="D29" s="616"/>
      <c r="E29" s="616" t="s">
        <v>51</v>
      </c>
      <c r="F29" s="617"/>
      <c r="G29" s="618">
        <f t="shared" si="2"/>
        <v>24</v>
      </c>
      <c r="H29" s="619">
        <f aca="true" t="shared" si="13" ref="H29:M29">+H30+H31</f>
        <v>4461.744000000001</v>
      </c>
      <c r="I29" s="620">
        <f t="shared" si="13"/>
        <v>4461.744000000001</v>
      </c>
      <c r="J29" s="619">
        <f t="shared" si="13"/>
        <v>0</v>
      </c>
      <c r="K29" s="620">
        <f>+K30+K31</f>
        <v>0</v>
      </c>
      <c r="L29" s="619">
        <f>+L30+L31</f>
        <v>4461.744000000001</v>
      </c>
      <c r="M29" s="621">
        <f t="shared" si="13"/>
        <v>4461.744000000001</v>
      </c>
      <c r="N29" s="628"/>
    </row>
    <row r="30" spans="1:14" ht="13.5" customHeight="1">
      <c r="A30" s="629"/>
      <c r="B30" s="623"/>
      <c r="C30" s="623"/>
      <c r="D30" s="623"/>
      <c r="E30" s="623" t="s">
        <v>748</v>
      </c>
      <c r="F30" s="623" t="s">
        <v>750</v>
      </c>
      <c r="G30" s="630">
        <f t="shared" si="2"/>
        <v>25</v>
      </c>
      <c r="H30" s="625">
        <f>'5.a'!D33</f>
        <v>4261.744000000001</v>
      </c>
      <c r="I30" s="626">
        <f>'5.a'!E33</f>
        <v>4261.744000000001</v>
      </c>
      <c r="J30" s="625">
        <f>'5.a'!F33</f>
        <v>0</v>
      </c>
      <c r="K30" s="626">
        <f>'5.a'!G33</f>
        <v>0</v>
      </c>
      <c r="L30" s="625">
        <f>+H30+J30</f>
        <v>4261.744000000001</v>
      </c>
      <c r="M30" s="627">
        <f>+I30+K30</f>
        <v>4261.744000000001</v>
      </c>
      <c r="N30" s="628"/>
    </row>
    <row r="31" spans="1:14" ht="13.5" customHeight="1">
      <c r="A31" s="633"/>
      <c r="B31" s="623"/>
      <c r="C31" s="623"/>
      <c r="D31" s="623"/>
      <c r="E31" s="582"/>
      <c r="F31" s="623" t="s">
        <v>751</v>
      </c>
      <c r="G31" s="630">
        <f t="shared" si="2"/>
        <v>26</v>
      </c>
      <c r="H31" s="625">
        <f>'5.b'!D43</f>
        <v>200</v>
      </c>
      <c r="I31" s="626">
        <f>'5.b'!E43</f>
        <v>200</v>
      </c>
      <c r="J31" s="625">
        <f>'5.b'!F43</f>
        <v>0</v>
      </c>
      <c r="K31" s="626">
        <f>'5.b'!G43</f>
        <v>0</v>
      </c>
      <c r="L31" s="625">
        <f>+H31+J31</f>
        <v>200</v>
      </c>
      <c r="M31" s="627">
        <f>+I31+K31</f>
        <v>200</v>
      </c>
      <c r="N31" s="628"/>
    </row>
    <row r="32" spans="1:14" ht="12.75" customHeight="1">
      <c r="A32" s="601"/>
      <c r="B32" s="1239" t="s">
        <v>816</v>
      </c>
      <c r="C32" s="1239"/>
      <c r="D32" s="1239" t="s">
        <v>649</v>
      </c>
      <c r="E32" s="1239" t="s">
        <v>749</v>
      </c>
      <c r="F32" s="1240"/>
      <c r="G32" s="602">
        <f>G31+1</f>
        <v>27</v>
      </c>
      <c r="H32" s="603">
        <f aca="true" t="shared" si="14" ref="H32:M32">+H33+H34</f>
        <v>79795.36246000002</v>
      </c>
      <c r="I32" s="604">
        <f t="shared" si="14"/>
        <v>79795.36246000002</v>
      </c>
      <c r="J32" s="603">
        <f t="shared" si="14"/>
        <v>329.04920000000004</v>
      </c>
      <c r="K32" s="604">
        <f t="shared" si="14"/>
        <v>329.04920000000004</v>
      </c>
      <c r="L32" s="603">
        <f t="shared" si="14"/>
        <v>80124.41166000001</v>
      </c>
      <c r="M32" s="605">
        <f t="shared" si="14"/>
        <v>80124.41166000001</v>
      </c>
      <c r="N32" s="592"/>
    </row>
    <row r="33" spans="1:14" s="631" customFormat="1" ht="12.75" customHeight="1">
      <c r="A33" s="629"/>
      <c r="B33" s="634"/>
      <c r="C33" s="634"/>
      <c r="D33" s="634"/>
      <c r="E33" s="635" t="s">
        <v>750</v>
      </c>
      <c r="F33" s="636"/>
      <c r="G33" s="630">
        <f>G32+1</f>
        <v>28</v>
      </c>
      <c r="H33" s="625">
        <f>'5.a'!D37</f>
        <v>5553.72655</v>
      </c>
      <c r="I33" s="626">
        <f>'5.a'!E37</f>
        <v>5553.72655</v>
      </c>
      <c r="J33" s="625">
        <f>'5.a'!F37</f>
        <v>0</v>
      </c>
      <c r="K33" s="626">
        <f>'5.a'!G37</f>
        <v>0</v>
      </c>
      <c r="L33" s="625">
        <f>+H33+J33</f>
        <v>5553.72655</v>
      </c>
      <c r="M33" s="627">
        <f>+I33+K33</f>
        <v>5553.72655</v>
      </c>
      <c r="N33" s="628"/>
    </row>
    <row r="34" spans="1:14" s="631" customFormat="1" ht="12.75" customHeight="1" thickBot="1">
      <c r="A34" s="637"/>
      <c r="B34" s="638"/>
      <c r="C34" s="638"/>
      <c r="D34" s="638"/>
      <c r="E34" s="639" t="s">
        <v>751</v>
      </c>
      <c r="F34" s="640"/>
      <c r="G34" s="641">
        <f t="shared" si="2"/>
        <v>29</v>
      </c>
      <c r="H34" s="642">
        <f>'5.b'!D46</f>
        <v>74241.63591000001</v>
      </c>
      <c r="I34" s="643">
        <f>'5.b'!E46</f>
        <v>74241.63591000001</v>
      </c>
      <c r="J34" s="642">
        <f>'5.b'!F46</f>
        <v>329.04920000000004</v>
      </c>
      <c r="K34" s="643">
        <f>'5.b'!G46</f>
        <v>329.04920000000004</v>
      </c>
      <c r="L34" s="642">
        <f>+H34+J34</f>
        <v>74570.68511</v>
      </c>
      <c r="M34" s="644">
        <f>+I34+K34</f>
        <v>74570.68511</v>
      </c>
      <c r="N34" s="628"/>
    </row>
    <row r="35" spans="1:14" s="631" customFormat="1" ht="12.75" customHeight="1" thickBot="1">
      <c r="A35" s="645"/>
      <c r="B35" s="645"/>
      <c r="C35" s="645"/>
      <c r="D35" s="645"/>
      <c r="E35" s="645"/>
      <c r="F35" s="645"/>
      <c r="G35" s="645"/>
      <c r="H35" s="646"/>
      <c r="I35" s="646"/>
      <c r="J35" s="646"/>
      <c r="K35" s="646"/>
      <c r="L35" s="646"/>
      <c r="M35" s="646"/>
      <c r="N35" s="647"/>
    </row>
    <row r="36" spans="1:14" ht="12.75" customHeight="1">
      <c r="A36" s="1235" t="s">
        <v>817</v>
      </c>
      <c r="B36" s="1236"/>
      <c r="C36" s="1236"/>
      <c r="D36" s="1236"/>
      <c r="E36" s="1236"/>
      <c r="F36" s="1237"/>
      <c r="G36" s="597">
        <f>G34+1</f>
        <v>30</v>
      </c>
      <c r="H36" s="598">
        <f aca="true" t="shared" si="15" ref="H36:M36">+H37+H42</f>
        <v>6591239.00688</v>
      </c>
      <c r="I36" s="599">
        <f t="shared" si="15"/>
        <v>6526000.872429999</v>
      </c>
      <c r="J36" s="598">
        <f t="shared" si="15"/>
        <v>631183.60932</v>
      </c>
      <c r="K36" s="599">
        <f t="shared" si="15"/>
        <v>536722.0713699999</v>
      </c>
      <c r="L36" s="598">
        <f t="shared" si="15"/>
        <v>7222422.6162</v>
      </c>
      <c r="M36" s="600">
        <f t="shared" si="15"/>
        <v>7062722.943799999</v>
      </c>
      <c r="N36" s="592"/>
    </row>
    <row r="37" spans="1:14" ht="12.75" customHeight="1">
      <c r="A37" s="615"/>
      <c r="B37" s="616"/>
      <c r="C37" s="648" t="s">
        <v>748</v>
      </c>
      <c r="D37" s="616" t="s">
        <v>52</v>
      </c>
      <c r="E37" s="616"/>
      <c r="F37" s="617"/>
      <c r="G37" s="618">
        <f aca="true" t="shared" si="16" ref="G37:G55">G36+1</f>
        <v>31</v>
      </c>
      <c r="H37" s="619">
        <f aca="true" t="shared" si="17" ref="H37:M37">+H38+H39+H40+H41</f>
        <v>3689302.98359</v>
      </c>
      <c r="I37" s="620">
        <f t="shared" si="17"/>
        <v>3617297.648949999</v>
      </c>
      <c r="J37" s="619">
        <f t="shared" si="17"/>
        <v>346871.75225</v>
      </c>
      <c r="K37" s="620">
        <f t="shared" si="17"/>
        <v>288549.5522999999</v>
      </c>
      <c r="L37" s="619">
        <f t="shared" si="17"/>
        <v>4036174.7358399997</v>
      </c>
      <c r="M37" s="621">
        <f t="shared" si="17"/>
        <v>3905847.2012499985</v>
      </c>
      <c r="N37" s="649"/>
    </row>
    <row r="38" spans="1:14" ht="12.75" customHeight="1">
      <c r="A38" s="650"/>
      <c r="B38" s="634"/>
      <c r="C38" s="634"/>
      <c r="D38" s="651" t="s">
        <v>748</v>
      </c>
      <c r="E38" s="652" t="s">
        <v>53</v>
      </c>
      <c r="F38" s="653"/>
      <c r="G38" s="624">
        <f t="shared" si="16"/>
        <v>32</v>
      </c>
      <c r="H38" s="625">
        <f aca="true" t="shared" si="18" ref="H38:M38">+H10+H13</f>
        <v>3619022.21617</v>
      </c>
      <c r="I38" s="626">
        <f t="shared" si="18"/>
        <v>3547614.286159999</v>
      </c>
      <c r="J38" s="625">
        <f t="shared" si="18"/>
        <v>282018.59765</v>
      </c>
      <c r="K38" s="626">
        <f t="shared" si="18"/>
        <v>258375.67559999996</v>
      </c>
      <c r="L38" s="625">
        <f t="shared" si="18"/>
        <v>3901040.81382</v>
      </c>
      <c r="M38" s="627">
        <f t="shared" si="18"/>
        <v>3805989.961759999</v>
      </c>
      <c r="N38" s="649"/>
    </row>
    <row r="39" spans="1:14" ht="12.75" customHeight="1">
      <c r="A39" s="650"/>
      <c r="B39" s="634"/>
      <c r="C39" s="634"/>
      <c r="D39" s="634"/>
      <c r="E39" s="652" t="s">
        <v>54</v>
      </c>
      <c r="F39" s="653"/>
      <c r="G39" s="624">
        <f t="shared" si="16"/>
        <v>33</v>
      </c>
      <c r="H39" s="625">
        <f aca="true" t="shared" si="19" ref="H39:M39">+H20+H23</f>
        <v>56026.92710000001</v>
      </c>
      <c r="I39" s="626">
        <f t="shared" si="19"/>
        <v>54204.92470999999</v>
      </c>
      <c r="J39" s="625">
        <f t="shared" si="19"/>
        <v>4539.4344</v>
      </c>
      <c r="K39" s="626">
        <f t="shared" si="19"/>
        <v>4449.09254</v>
      </c>
      <c r="L39" s="625">
        <f t="shared" si="19"/>
        <v>60566.361500000006</v>
      </c>
      <c r="M39" s="627">
        <f t="shared" si="19"/>
        <v>58654.01725</v>
      </c>
      <c r="N39" s="649"/>
    </row>
    <row r="40" spans="1:14" ht="12.75" customHeight="1">
      <c r="A40" s="650"/>
      <c r="B40" s="634"/>
      <c r="C40" s="634"/>
      <c r="D40" s="634"/>
      <c r="E40" s="652" t="s">
        <v>55</v>
      </c>
      <c r="F40" s="653"/>
      <c r="G40" s="624">
        <f t="shared" si="16"/>
        <v>34</v>
      </c>
      <c r="H40" s="625">
        <f aca="true" t="shared" si="20" ref="H40:M40">+H27+H30</f>
        <v>8700.11377</v>
      </c>
      <c r="I40" s="626">
        <f t="shared" si="20"/>
        <v>9924.71153</v>
      </c>
      <c r="J40" s="625">
        <f t="shared" si="20"/>
        <v>60313.720199999996</v>
      </c>
      <c r="K40" s="626">
        <f t="shared" si="20"/>
        <v>25724.78416</v>
      </c>
      <c r="L40" s="625">
        <f t="shared" si="20"/>
        <v>69013.83396999999</v>
      </c>
      <c r="M40" s="627">
        <f t="shared" si="20"/>
        <v>35649.495689999996</v>
      </c>
      <c r="N40" s="654"/>
    </row>
    <row r="41" spans="1:14" ht="12.75" customHeight="1">
      <c r="A41" s="650"/>
      <c r="B41" s="634"/>
      <c r="C41" s="634"/>
      <c r="D41" s="651"/>
      <c r="E41" s="623" t="s">
        <v>56</v>
      </c>
      <c r="F41" s="653"/>
      <c r="G41" s="624">
        <f t="shared" si="16"/>
        <v>35</v>
      </c>
      <c r="H41" s="625">
        <f aca="true" t="shared" si="21" ref="H41:M41">+H33</f>
        <v>5553.72655</v>
      </c>
      <c r="I41" s="626">
        <f t="shared" si="21"/>
        <v>5553.72655</v>
      </c>
      <c r="J41" s="625">
        <f t="shared" si="21"/>
        <v>0</v>
      </c>
      <c r="K41" s="626">
        <f t="shared" si="21"/>
        <v>0</v>
      </c>
      <c r="L41" s="625">
        <f t="shared" si="21"/>
        <v>5553.72655</v>
      </c>
      <c r="M41" s="627">
        <f t="shared" si="21"/>
        <v>5553.72655</v>
      </c>
      <c r="N41" s="654"/>
    </row>
    <row r="42" spans="1:14" ht="12.75" customHeight="1">
      <c r="A42" s="615"/>
      <c r="B42" s="616"/>
      <c r="C42" s="655"/>
      <c r="D42" s="616" t="s">
        <v>57</v>
      </c>
      <c r="E42" s="616"/>
      <c r="F42" s="617"/>
      <c r="G42" s="618">
        <f t="shared" si="16"/>
        <v>36</v>
      </c>
      <c r="H42" s="619">
        <f aca="true" t="shared" si="22" ref="H42:M42">+H43+H44+H45+H46</f>
        <v>2901936.0232900004</v>
      </c>
      <c r="I42" s="620">
        <f t="shared" si="22"/>
        <v>2908703.22348</v>
      </c>
      <c r="J42" s="619">
        <f t="shared" si="22"/>
        <v>284311.85707</v>
      </c>
      <c r="K42" s="620">
        <f t="shared" si="22"/>
        <v>248172.51907</v>
      </c>
      <c r="L42" s="619">
        <f t="shared" si="22"/>
        <v>3186247.88036</v>
      </c>
      <c r="M42" s="621">
        <f t="shared" si="22"/>
        <v>3156875.74255</v>
      </c>
      <c r="N42" s="654"/>
    </row>
    <row r="43" spans="1:14" ht="12.75" customHeight="1">
      <c r="A43" s="656"/>
      <c r="B43" s="623"/>
      <c r="C43" s="652"/>
      <c r="D43" s="651" t="s">
        <v>748</v>
      </c>
      <c r="E43" s="652" t="s">
        <v>58</v>
      </c>
      <c r="F43" s="657"/>
      <c r="G43" s="624">
        <f t="shared" si="16"/>
        <v>37</v>
      </c>
      <c r="H43" s="625">
        <f aca="true" t="shared" si="23" ref="H43:M43">+H11+H17</f>
        <v>1936154.64029</v>
      </c>
      <c r="I43" s="626">
        <f t="shared" si="23"/>
        <v>1953523.47308</v>
      </c>
      <c r="J43" s="625">
        <f t="shared" si="23"/>
        <v>278642.80787</v>
      </c>
      <c r="K43" s="626">
        <f t="shared" si="23"/>
        <v>242996.76917</v>
      </c>
      <c r="L43" s="625">
        <f t="shared" si="23"/>
        <v>2214797.4481599997</v>
      </c>
      <c r="M43" s="627">
        <f t="shared" si="23"/>
        <v>2196520.24225</v>
      </c>
      <c r="N43" s="649"/>
    </row>
    <row r="44" spans="1:14" ht="12.75" customHeight="1">
      <c r="A44" s="656"/>
      <c r="B44" s="623"/>
      <c r="C44" s="652"/>
      <c r="D44" s="634"/>
      <c r="E44" s="652" t="s">
        <v>59</v>
      </c>
      <c r="F44" s="657"/>
      <c r="G44" s="624">
        <f t="shared" si="16"/>
        <v>38</v>
      </c>
      <c r="H44" s="625">
        <f aca="true" t="shared" si="24" ref="H44:M44">+H21+H24</f>
        <v>891339.7470900001</v>
      </c>
      <c r="I44" s="626">
        <f t="shared" si="24"/>
        <v>880738.1144900001</v>
      </c>
      <c r="J44" s="625">
        <f t="shared" si="24"/>
        <v>5340</v>
      </c>
      <c r="K44" s="626">
        <f t="shared" si="24"/>
        <v>4846.7007</v>
      </c>
      <c r="L44" s="625">
        <f t="shared" si="24"/>
        <v>896679.7470900001</v>
      </c>
      <c r="M44" s="627">
        <f t="shared" si="24"/>
        <v>885584.8151900001</v>
      </c>
      <c r="N44" s="654"/>
    </row>
    <row r="45" spans="1:14" ht="12.75" customHeight="1">
      <c r="A45" s="650"/>
      <c r="B45" s="634"/>
      <c r="C45" s="634"/>
      <c r="D45" s="634"/>
      <c r="E45" s="652" t="s">
        <v>60</v>
      </c>
      <c r="F45" s="653"/>
      <c r="G45" s="624">
        <f t="shared" si="16"/>
        <v>39</v>
      </c>
      <c r="H45" s="625">
        <f aca="true" t="shared" si="25" ref="H45:M45">+H28+H31</f>
        <v>200</v>
      </c>
      <c r="I45" s="626">
        <f t="shared" si="25"/>
        <v>200</v>
      </c>
      <c r="J45" s="625">
        <f t="shared" si="25"/>
        <v>0</v>
      </c>
      <c r="K45" s="626">
        <f t="shared" si="25"/>
        <v>0</v>
      </c>
      <c r="L45" s="625">
        <f t="shared" si="25"/>
        <v>200</v>
      </c>
      <c r="M45" s="627">
        <f t="shared" si="25"/>
        <v>200</v>
      </c>
      <c r="N45" s="654"/>
    </row>
    <row r="46" spans="1:14" ht="12.75" customHeight="1">
      <c r="A46" s="650"/>
      <c r="B46" s="634"/>
      <c r="C46" s="634"/>
      <c r="D46" s="651"/>
      <c r="E46" s="623" t="s">
        <v>61</v>
      </c>
      <c r="F46" s="653"/>
      <c r="G46" s="624">
        <f t="shared" si="16"/>
        <v>40</v>
      </c>
      <c r="H46" s="625">
        <f aca="true" t="shared" si="26" ref="H46:M46">+H34</f>
        <v>74241.63591000001</v>
      </c>
      <c r="I46" s="626">
        <f t="shared" si="26"/>
        <v>74241.63591000001</v>
      </c>
      <c r="J46" s="625">
        <f t="shared" si="26"/>
        <v>329.04920000000004</v>
      </c>
      <c r="K46" s="626">
        <f t="shared" si="26"/>
        <v>329.04920000000004</v>
      </c>
      <c r="L46" s="625">
        <f t="shared" si="26"/>
        <v>74570.68511</v>
      </c>
      <c r="M46" s="627">
        <f t="shared" si="26"/>
        <v>74570.68511</v>
      </c>
      <c r="N46" s="654"/>
    </row>
    <row r="47" spans="1:14" ht="12.75" customHeight="1">
      <c r="A47" s="1241" t="s">
        <v>62</v>
      </c>
      <c r="B47" s="1242"/>
      <c r="C47" s="1242"/>
      <c r="D47" s="1242"/>
      <c r="E47" s="1242"/>
      <c r="F47" s="1243"/>
      <c r="G47" s="658">
        <f t="shared" si="16"/>
        <v>41</v>
      </c>
      <c r="H47" s="659">
        <f aca="true" t="shared" si="27" ref="H47:M47">+H48+H52</f>
        <v>6591239.00688</v>
      </c>
      <c r="I47" s="660">
        <f t="shared" si="27"/>
        <v>6526000.8724299995</v>
      </c>
      <c r="J47" s="659">
        <f t="shared" si="27"/>
        <v>631183.60932</v>
      </c>
      <c r="K47" s="660">
        <f t="shared" si="27"/>
        <v>536722.07137</v>
      </c>
      <c r="L47" s="659">
        <f t="shared" si="27"/>
        <v>7222422.6162</v>
      </c>
      <c r="M47" s="661">
        <f t="shared" si="27"/>
        <v>7062722.943799999</v>
      </c>
      <c r="N47" s="592"/>
    </row>
    <row r="48" spans="1:14" ht="12.75" customHeight="1">
      <c r="A48" s="615"/>
      <c r="B48" s="616"/>
      <c r="C48" s="648" t="s">
        <v>748</v>
      </c>
      <c r="D48" s="616" t="s">
        <v>63</v>
      </c>
      <c r="E48" s="616"/>
      <c r="F48" s="617"/>
      <c r="G48" s="618">
        <f t="shared" si="16"/>
        <v>42</v>
      </c>
      <c r="H48" s="619">
        <f aca="true" t="shared" si="28" ref="H48:M48">+H49+H50+H51</f>
        <v>3689302.98359</v>
      </c>
      <c r="I48" s="620">
        <f t="shared" si="28"/>
        <v>3617297.6489499994</v>
      </c>
      <c r="J48" s="619">
        <f t="shared" si="28"/>
        <v>346871.75225</v>
      </c>
      <c r="K48" s="620">
        <f t="shared" si="28"/>
        <v>288549.5523</v>
      </c>
      <c r="L48" s="619">
        <f t="shared" si="28"/>
        <v>4036174.7358399997</v>
      </c>
      <c r="M48" s="621">
        <f t="shared" si="28"/>
        <v>3905847.201249999</v>
      </c>
      <c r="N48" s="649"/>
    </row>
    <row r="49" spans="1:14" ht="12.75" customHeight="1">
      <c r="A49" s="650"/>
      <c r="B49" s="634"/>
      <c r="C49" s="634"/>
      <c r="D49" s="651" t="s">
        <v>748</v>
      </c>
      <c r="E49" s="623" t="s">
        <v>64</v>
      </c>
      <c r="F49" s="653"/>
      <c r="G49" s="624">
        <f t="shared" si="16"/>
        <v>43</v>
      </c>
      <c r="H49" s="625">
        <f aca="true" t="shared" si="29" ref="H49:M49">+H10+H20+H27</f>
        <v>81564.10428000001</v>
      </c>
      <c r="I49" s="626">
        <f t="shared" si="29"/>
        <v>10119.45483</v>
      </c>
      <c r="J49" s="625">
        <f t="shared" si="29"/>
        <v>78669.51569</v>
      </c>
      <c r="K49" s="626">
        <f t="shared" si="29"/>
        <v>30173.8767</v>
      </c>
      <c r="L49" s="625">
        <f t="shared" si="29"/>
        <v>160233.61997</v>
      </c>
      <c r="M49" s="627">
        <f t="shared" si="29"/>
        <v>40293.331529999996</v>
      </c>
      <c r="N49" s="649"/>
    </row>
    <row r="50" spans="1:14" ht="12.75" customHeight="1">
      <c r="A50" s="650"/>
      <c r="B50" s="634"/>
      <c r="C50" s="634"/>
      <c r="D50" s="634"/>
      <c r="E50" s="623" t="s">
        <v>65</v>
      </c>
      <c r="F50" s="653"/>
      <c r="G50" s="624">
        <f t="shared" si="16"/>
        <v>44</v>
      </c>
      <c r="H50" s="625">
        <f aca="true" t="shared" si="30" ref="H50:M50">+H13+H23+H30</f>
        <v>3602185.15276</v>
      </c>
      <c r="I50" s="626">
        <f t="shared" si="30"/>
        <v>3601624.4675699994</v>
      </c>
      <c r="J50" s="625">
        <f t="shared" si="30"/>
        <v>268202.23656</v>
      </c>
      <c r="K50" s="626">
        <f t="shared" si="30"/>
        <v>258375.67559999996</v>
      </c>
      <c r="L50" s="625">
        <f t="shared" si="30"/>
        <v>3870387.38932</v>
      </c>
      <c r="M50" s="627">
        <f t="shared" si="30"/>
        <v>3860000.143169999</v>
      </c>
      <c r="N50" s="649"/>
    </row>
    <row r="51" spans="1:14" ht="12.75" customHeight="1">
      <c r="A51" s="650"/>
      <c r="B51" s="634"/>
      <c r="C51" s="634"/>
      <c r="D51" s="651"/>
      <c r="E51" s="623" t="s">
        <v>66</v>
      </c>
      <c r="F51" s="653"/>
      <c r="G51" s="624">
        <f t="shared" si="16"/>
        <v>45</v>
      </c>
      <c r="H51" s="625">
        <f aca="true" t="shared" si="31" ref="H51:M51">+H33</f>
        <v>5553.72655</v>
      </c>
      <c r="I51" s="626">
        <f t="shared" si="31"/>
        <v>5553.72655</v>
      </c>
      <c r="J51" s="625">
        <f t="shared" si="31"/>
        <v>0</v>
      </c>
      <c r="K51" s="626">
        <f t="shared" si="31"/>
        <v>0</v>
      </c>
      <c r="L51" s="625">
        <f t="shared" si="31"/>
        <v>5553.72655</v>
      </c>
      <c r="M51" s="627">
        <f t="shared" si="31"/>
        <v>5553.72655</v>
      </c>
      <c r="N51" s="649"/>
    </row>
    <row r="52" spans="1:14" ht="12.75" customHeight="1">
      <c r="A52" s="615"/>
      <c r="B52" s="616"/>
      <c r="C52" s="655"/>
      <c r="D52" s="616" t="s">
        <v>67</v>
      </c>
      <c r="E52" s="616"/>
      <c r="F52" s="617"/>
      <c r="G52" s="618">
        <f t="shared" si="16"/>
        <v>46</v>
      </c>
      <c r="H52" s="619">
        <f aca="true" t="shared" si="32" ref="H52:M52">+H53+H54+H55</f>
        <v>2901936.0232900004</v>
      </c>
      <c r="I52" s="620">
        <f t="shared" si="32"/>
        <v>2908703.22348</v>
      </c>
      <c r="J52" s="619">
        <f t="shared" si="32"/>
        <v>284311.85707</v>
      </c>
      <c r="K52" s="620">
        <f t="shared" si="32"/>
        <v>248172.51907</v>
      </c>
      <c r="L52" s="619">
        <f t="shared" si="32"/>
        <v>3186247.88036</v>
      </c>
      <c r="M52" s="621">
        <f t="shared" si="32"/>
        <v>3156875.74255</v>
      </c>
      <c r="N52" s="654"/>
    </row>
    <row r="53" spans="1:14" ht="12.75" customHeight="1">
      <c r="A53" s="656"/>
      <c r="B53" s="623"/>
      <c r="C53" s="652"/>
      <c r="D53" s="651" t="s">
        <v>748</v>
      </c>
      <c r="E53" s="623" t="s">
        <v>68</v>
      </c>
      <c r="F53" s="657"/>
      <c r="G53" s="630">
        <f t="shared" si="16"/>
        <v>47</v>
      </c>
      <c r="H53" s="625">
        <f aca="true" t="shared" si="33" ref="H53:M53">+H11+H21+H28</f>
        <v>2717.5438000000004</v>
      </c>
      <c r="I53" s="626">
        <f t="shared" si="33"/>
        <v>32024.51994</v>
      </c>
      <c r="J53" s="625">
        <f t="shared" si="33"/>
        <v>247691.22587000002</v>
      </c>
      <c r="K53" s="626">
        <f t="shared" si="33"/>
        <v>212048.14517</v>
      </c>
      <c r="L53" s="625">
        <f t="shared" si="33"/>
        <v>250408.76967000004</v>
      </c>
      <c r="M53" s="627">
        <f t="shared" si="33"/>
        <v>244072.66511</v>
      </c>
      <c r="N53" s="628"/>
    </row>
    <row r="54" spans="1:14" ht="12.75" customHeight="1">
      <c r="A54" s="656"/>
      <c r="B54" s="623"/>
      <c r="C54" s="652"/>
      <c r="D54" s="634"/>
      <c r="E54" s="623" t="s">
        <v>69</v>
      </c>
      <c r="F54" s="657"/>
      <c r="G54" s="630">
        <f t="shared" si="16"/>
        <v>48</v>
      </c>
      <c r="H54" s="625">
        <f aca="true" t="shared" si="34" ref="H54:M54">+H17+H24+H31</f>
        <v>2824976.84358</v>
      </c>
      <c r="I54" s="626">
        <f t="shared" si="34"/>
        <v>2802437.06763</v>
      </c>
      <c r="J54" s="625">
        <f t="shared" si="34"/>
        <v>36291.581999999995</v>
      </c>
      <c r="K54" s="626">
        <f t="shared" si="34"/>
        <v>35795.3247</v>
      </c>
      <c r="L54" s="625">
        <f t="shared" si="34"/>
        <v>2861268.42558</v>
      </c>
      <c r="M54" s="627">
        <f t="shared" si="34"/>
        <v>2838232.39233</v>
      </c>
      <c r="N54" s="628"/>
    </row>
    <row r="55" spans="1:14" ht="12.75" customHeight="1" thickBot="1">
      <c r="A55" s="662"/>
      <c r="B55" s="638"/>
      <c r="C55" s="638"/>
      <c r="D55" s="638"/>
      <c r="E55" s="663" t="s">
        <v>88</v>
      </c>
      <c r="F55" s="664"/>
      <c r="G55" s="665">
        <f t="shared" si="16"/>
        <v>49</v>
      </c>
      <c r="H55" s="642">
        <f aca="true" t="shared" si="35" ref="H55:M55">+H34</f>
        <v>74241.63591000001</v>
      </c>
      <c r="I55" s="643">
        <f t="shared" si="35"/>
        <v>74241.63591000001</v>
      </c>
      <c r="J55" s="642">
        <f t="shared" si="35"/>
        <v>329.04920000000004</v>
      </c>
      <c r="K55" s="643">
        <f t="shared" si="35"/>
        <v>329.04920000000004</v>
      </c>
      <c r="L55" s="642">
        <f t="shared" si="35"/>
        <v>74570.68511</v>
      </c>
      <c r="M55" s="644">
        <f t="shared" si="35"/>
        <v>74570.68511</v>
      </c>
      <c r="N55" s="654"/>
    </row>
    <row r="56" spans="1:13" ht="12.75">
      <c r="A56" s="582"/>
      <c r="B56" s="582"/>
      <c r="C56" s="582"/>
      <c r="D56" s="582"/>
      <c r="E56" s="582"/>
      <c r="F56" s="582"/>
      <c r="G56" s="584"/>
      <c r="H56" s="582"/>
      <c r="I56" s="582"/>
      <c r="J56" s="582"/>
      <c r="K56" s="582"/>
      <c r="L56" s="582"/>
      <c r="M56" s="582"/>
    </row>
    <row r="57" spans="1:13" ht="12.75">
      <c r="A57" s="582" t="s">
        <v>648</v>
      </c>
      <c r="B57" s="582"/>
      <c r="C57" s="582"/>
      <c r="D57" s="583"/>
      <c r="E57" s="583"/>
      <c r="F57" s="582"/>
      <c r="G57" s="584"/>
      <c r="H57" s="582"/>
      <c r="I57" s="582"/>
      <c r="J57" s="582"/>
      <c r="K57" s="582"/>
      <c r="L57" s="582"/>
      <c r="M57" s="582"/>
    </row>
    <row r="58" spans="1:14" ht="30.75" customHeight="1">
      <c r="A58" s="1238" t="s">
        <v>30</v>
      </c>
      <c r="B58" s="1238"/>
      <c r="C58" s="1238"/>
      <c r="D58" s="1238"/>
      <c r="E58" s="1238"/>
      <c r="F58" s="1238"/>
      <c r="G58" s="1238"/>
      <c r="H58" s="1238"/>
      <c r="I58" s="1238"/>
      <c r="J58" s="1238"/>
      <c r="K58" s="1238"/>
      <c r="L58" s="1238"/>
      <c r="M58" s="1238"/>
      <c r="N58" s="1238"/>
    </row>
    <row r="59" spans="1:14" ht="42.75" customHeight="1">
      <c r="A59" s="1238" t="s">
        <v>40</v>
      </c>
      <c r="B59" s="1238"/>
      <c r="C59" s="1238"/>
      <c r="D59" s="1238"/>
      <c r="E59" s="1238"/>
      <c r="F59" s="1238"/>
      <c r="G59" s="1238"/>
      <c r="H59" s="1238"/>
      <c r="I59" s="1238"/>
      <c r="J59" s="1238"/>
      <c r="K59" s="1238"/>
      <c r="L59" s="1238"/>
      <c r="M59" s="1238"/>
      <c r="N59" s="1238"/>
    </row>
    <row r="60" spans="1:14" ht="17.25" customHeight="1">
      <c r="A60" s="1238" t="s">
        <v>870</v>
      </c>
      <c r="B60" s="1238"/>
      <c r="C60" s="1238"/>
      <c r="D60" s="1238"/>
      <c r="E60" s="1238"/>
      <c r="F60" s="1238"/>
      <c r="G60" s="1238"/>
      <c r="H60" s="1238"/>
      <c r="I60" s="1238"/>
      <c r="J60" s="1238"/>
      <c r="K60" s="1238"/>
      <c r="L60" s="1238"/>
      <c r="M60" s="1238"/>
      <c r="N60" s="1238"/>
    </row>
    <row r="61" spans="1:13" ht="15.75" customHeight="1">
      <c r="A61" s="666" t="s">
        <v>871</v>
      </c>
      <c r="B61" s="582"/>
      <c r="C61" s="582"/>
      <c r="D61" s="582"/>
      <c r="E61" s="582"/>
      <c r="F61" s="582"/>
      <c r="G61" s="584"/>
      <c r="H61" s="582"/>
      <c r="I61" s="582"/>
      <c r="J61" s="582"/>
      <c r="K61" s="582"/>
      <c r="L61" s="582"/>
      <c r="M61" s="582"/>
    </row>
    <row r="62" spans="1:14" s="687" customFormat="1" ht="12.75">
      <c r="A62" s="688"/>
      <c r="B62" s="688"/>
      <c r="C62" s="688"/>
      <c r="D62" s="688"/>
      <c r="E62" s="688"/>
      <c r="F62" s="688"/>
      <c r="G62" s="689"/>
      <c r="H62" s="688"/>
      <c r="I62" s="688"/>
      <c r="J62" s="688"/>
      <c r="K62" s="688"/>
      <c r="L62" s="688"/>
      <c r="M62" s="688"/>
      <c r="N62" s="690"/>
    </row>
    <row r="63" spans="1:14" s="687" customFormat="1" ht="12.75">
      <c r="A63" s="688"/>
      <c r="B63" s="688"/>
      <c r="C63" s="688"/>
      <c r="D63" s="688"/>
      <c r="E63" s="688"/>
      <c r="F63" s="688"/>
      <c r="G63" s="689"/>
      <c r="H63" s="688"/>
      <c r="I63" s="688"/>
      <c r="J63" s="688"/>
      <c r="K63" s="688"/>
      <c r="L63" s="688"/>
      <c r="M63" s="688"/>
      <c r="N63" s="690"/>
    </row>
    <row r="64" spans="1:14" s="687" customFormat="1" ht="12.75">
      <c r="A64" s="688"/>
      <c r="B64" s="688"/>
      <c r="C64" s="688"/>
      <c r="D64" s="688"/>
      <c r="E64" s="688"/>
      <c r="F64" s="688"/>
      <c r="G64" s="689"/>
      <c r="H64" s="688"/>
      <c r="I64" s="688"/>
      <c r="J64" s="688"/>
      <c r="K64" s="688"/>
      <c r="L64" s="688"/>
      <c r="M64" s="688"/>
      <c r="N64" s="690"/>
    </row>
    <row r="65" spans="7:14" s="687" customFormat="1" ht="12.75">
      <c r="G65" s="691"/>
      <c r="N65" s="690"/>
    </row>
    <row r="66" spans="7:14" s="687" customFormat="1" ht="12.75">
      <c r="G66" s="691"/>
      <c r="H66" s="872"/>
      <c r="I66" s="872"/>
      <c r="J66" s="872"/>
      <c r="K66" s="872"/>
      <c r="L66" s="872"/>
      <c r="M66" s="872"/>
      <c r="N66" s="690"/>
    </row>
    <row r="67" spans="7:14" s="687" customFormat="1" ht="12.75">
      <c r="G67" s="691"/>
      <c r="N67" s="690"/>
    </row>
    <row r="68" spans="7:14" s="687" customFormat="1" ht="12.75">
      <c r="G68" s="691"/>
      <c r="N68" s="690"/>
    </row>
    <row r="69" spans="7:14" s="687" customFormat="1" ht="12.75">
      <c r="G69" s="691"/>
      <c r="N69" s="690"/>
    </row>
    <row r="70" spans="7:14" s="687" customFormat="1" ht="12.75">
      <c r="G70" s="691"/>
      <c r="N70" s="690"/>
    </row>
    <row r="71" spans="7:14" s="687" customFormat="1" ht="12.75">
      <c r="G71" s="691"/>
      <c r="N71" s="690"/>
    </row>
  </sheetData>
  <sheetProtection/>
  <mergeCells count="13">
    <mergeCell ref="A60:N60"/>
    <mergeCell ref="B7:F7"/>
    <mergeCell ref="B32:F32"/>
    <mergeCell ref="A36:F36"/>
    <mergeCell ref="A47:F47"/>
    <mergeCell ref="A58:N58"/>
    <mergeCell ref="A59:N59"/>
    <mergeCell ref="A3:F5"/>
    <mergeCell ref="G3:G5"/>
    <mergeCell ref="H3:I3"/>
    <mergeCell ref="J3:K3"/>
    <mergeCell ref="L3:M3"/>
    <mergeCell ref="A6:F6"/>
  </mergeCells>
  <printOptions horizontalCentered="1"/>
  <pageMargins left="0.3937007874015748" right="0.1968503937007874" top="0.5905511811023623" bottom="0.3937007874015748" header="0" footer="0.15748031496062992"/>
  <pageSetup fitToHeight="3" horizontalDpi="600" verticalDpi="600" orientation="portrait" paperSize="9" scale="68"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Q62"/>
  <sheetViews>
    <sheetView zoomScale="89" zoomScaleNormal="89" zoomScalePageLayoutView="0" workbookViewId="0" topLeftCell="A1">
      <selection activeCell="A1" sqref="A1"/>
    </sheetView>
  </sheetViews>
  <sheetFormatPr defaultColWidth="10.57421875" defaultRowHeight="15"/>
  <cols>
    <col min="1" max="1" width="4.28125" style="1019" customWidth="1"/>
    <col min="2" max="2" width="6.7109375" style="1019" customWidth="1"/>
    <col min="3" max="3" width="49.421875" style="1019" customWidth="1"/>
    <col min="4" max="9" width="12.8515625" style="1019" customWidth="1"/>
    <col min="10" max="10" width="9.7109375" style="1019" customWidth="1"/>
    <col min="11" max="11" width="10.00390625" style="1019" customWidth="1"/>
    <col min="12" max="12" width="10.140625" style="1019" customWidth="1"/>
    <col min="13" max="13" width="13.28125" style="1019" customWidth="1"/>
    <col min="14" max="14" width="0.71875" style="1019" customWidth="1"/>
    <col min="15" max="15" width="10.7109375" style="1019" customWidth="1"/>
    <col min="16" max="16" width="11.00390625" style="1019" customWidth="1"/>
    <col min="17" max="249" width="9.140625" style="1019" customWidth="1"/>
    <col min="250" max="250" width="59.7109375" style="1019" customWidth="1"/>
    <col min="251" max="16384" width="10.57421875" style="1019" customWidth="1"/>
  </cols>
  <sheetData>
    <row r="1" ht="23.25">
      <c r="A1" s="1157" t="s">
        <v>854</v>
      </c>
    </row>
    <row r="2" spans="1:16" ht="13.5" customHeight="1">
      <c r="A2" s="188"/>
      <c r="C2" s="481" t="s">
        <v>123</v>
      </c>
      <c r="P2" s="198" t="s">
        <v>513</v>
      </c>
    </row>
    <row r="3" ht="6.75" customHeight="1" thickBot="1">
      <c r="P3" s="198"/>
    </row>
    <row r="4" spans="1:16" ht="36" customHeight="1">
      <c r="A4" s="1244" t="s">
        <v>492</v>
      </c>
      <c r="B4" s="1247" t="s">
        <v>1004</v>
      </c>
      <c r="C4" s="1248"/>
      <c r="D4" s="1253" t="s">
        <v>723</v>
      </c>
      <c r="E4" s="1254"/>
      <c r="F4" s="1254" t="s">
        <v>724</v>
      </c>
      <c r="G4" s="1254"/>
      <c r="H4" s="1254" t="s">
        <v>725</v>
      </c>
      <c r="I4" s="1254"/>
      <c r="J4" s="1255" t="s">
        <v>131</v>
      </c>
      <c r="K4" s="1256"/>
      <c r="L4" s="1257"/>
      <c r="M4" s="1258" t="s">
        <v>742</v>
      </c>
      <c r="N4" s="481"/>
      <c r="O4" s="1260" t="s">
        <v>129</v>
      </c>
      <c r="P4" s="1262" t="s">
        <v>1213</v>
      </c>
    </row>
    <row r="5" spans="1:16" ht="13.5" customHeight="1">
      <c r="A5" s="1245"/>
      <c r="B5" s="1249"/>
      <c r="C5" s="1250"/>
      <c r="D5" s="189" t="s">
        <v>773</v>
      </c>
      <c r="E5" s="177" t="s">
        <v>774</v>
      </c>
      <c r="F5" s="185" t="s">
        <v>650</v>
      </c>
      <c r="G5" s="177" t="s">
        <v>655</v>
      </c>
      <c r="H5" s="185" t="s">
        <v>650</v>
      </c>
      <c r="I5" s="177" t="s">
        <v>655</v>
      </c>
      <c r="J5" s="190" t="s">
        <v>756</v>
      </c>
      <c r="K5" s="190" t="s">
        <v>757</v>
      </c>
      <c r="L5" s="190" t="s">
        <v>758</v>
      </c>
      <c r="M5" s="1259"/>
      <c r="N5" s="481"/>
      <c r="O5" s="1261"/>
      <c r="P5" s="1263"/>
    </row>
    <row r="6" spans="1:16" ht="15" customHeight="1" thickBot="1">
      <c r="A6" s="1246"/>
      <c r="B6" s="1251"/>
      <c r="C6" s="1252"/>
      <c r="D6" s="191" t="s">
        <v>572</v>
      </c>
      <c r="E6" s="178" t="s">
        <v>573</v>
      </c>
      <c r="F6" s="178" t="s">
        <v>574</v>
      </c>
      <c r="G6" s="178" t="s">
        <v>575</v>
      </c>
      <c r="H6" s="178" t="s">
        <v>652</v>
      </c>
      <c r="I6" s="178" t="s">
        <v>653</v>
      </c>
      <c r="J6" s="179" t="s">
        <v>578</v>
      </c>
      <c r="K6" s="192" t="s">
        <v>579</v>
      </c>
      <c r="L6" s="192" t="s">
        <v>580</v>
      </c>
      <c r="M6" s="180" t="s">
        <v>818</v>
      </c>
      <c r="N6" s="481"/>
      <c r="O6" s="186" t="s">
        <v>620</v>
      </c>
      <c r="P6" s="180" t="s">
        <v>759</v>
      </c>
    </row>
    <row r="7" spans="1:17" s="483" customFormat="1" ht="13.5" customHeight="1">
      <c r="A7" s="832">
        <f>+A6+1</f>
        <v>1</v>
      </c>
      <c r="B7" s="833" t="s">
        <v>654</v>
      </c>
      <c r="C7" s="834"/>
      <c r="D7" s="829">
        <f>+D8+D16</f>
        <v>3542976.96874</v>
      </c>
      <c r="E7" s="668">
        <f aca="true" t="shared" si="0" ref="E7:M7">+E8+E16</f>
        <v>3542582.4777399995</v>
      </c>
      <c r="F7" s="668">
        <f t="shared" si="0"/>
        <v>67952</v>
      </c>
      <c r="G7" s="668">
        <f t="shared" si="0"/>
        <v>67949.0585</v>
      </c>
      <c r="H7" s="668">
        <f>+H8+H16</f>
        <v>3610928.96874</v>
      </c>
      <c r="I7" s="668">
        <f t="shared" si="0"/>
        <v>3610531.53624</v>
      </c>
      <c r="J7" s="668">
        <f t="shared" si="0"/>
        <v>94.57446</v>
      </c>
      <c r="K7" s="668">
        <f t="shared" si="0"/>
        <v>212840.0133</v>
      </c>
      <c r="L7" s="668">
        <f t="shared" si="0"/>
        <v>0.021</v>
      </c>
      <c r="M7" s="669">
        <f t="shared" si="0"/>
        <v>397.43250000001717</v>
      </c>
      <c r="N7" s="670"/>
      <c r="O7" s="671">
        <f>+O8+O16</f>
        <v>181091.21366</v>
      </c>
      <c r="P7" s="669">
        <f>+P8+P16</f>
        <v>3791622.7498999997</v>
      </c>
      <c r="Q7" s="507"/>
    </row>
    <row r="8" spans="1:17" s="481" customFormat="1" ht="14.25" customHeight="1">
      <c r="A8" s="489">
        <f>+A7+1</f>
        <v>2</v>
      </c>
      <c r="B8" s="1264" t="s">
        <v>826</v>
      </c>
      <c r="C8" s="1265"/>
      <c r="D8" s="830">
        <f>SUM(D9:D15)</f>
        <v>3405739.7306399997</v>
      </c>
      <c r="E8" s="672">
        <f>SUM(E9:E15)</f>
        <v>3405739.7306399997</v>
      </c>
      <c r="F8" s="672">
        <f aca="true" t="shared" si="1" ref="F8:L8">SUM(F9:F15)</f>
        <v>63804</v>
      </c>
      <c r="G8" s="672">
        <f t="shared" si="1"/>
        <v>63801.0585</v>
      </c>
      <c r="H8" s="672">
        <f>SUM(H9:H15)</f>
        <v>3469543.7306399997</v>
      </c>
      <c r="I8" s="672">
        <f t="shared" si="1"/>
        <v>3469540.78914</v>
      </c>
      <c r="J8" s="672">
        <f t="shared" si="1"/>
        <v>94.57446</v>
      </c>
      <c r="K8" s="672">
        <f t="shared" si="1"/>
        <v>212840.0133</v>
      </c>
      <c r="L8" s="672">
        <f t="shared" si="1"/>
        <v>0.021</v>
      </c>
      <c r="M8" s="673">
        <f>SUM(M9:M15)</f>
        <v>2.941500000015367</v>
      </c>
      <c r="N8" s="674"/>
      <c r="O8" s="675">
        <f>SUM(O9:O15)</f>
        <v>181091.21366</v>
      </c>
      <c r="P8" s="673">
        <f>SUM(P9:P15)</f>
        <v>3650632.0028</v>
      </c>
      <c r="Q8" s="506"/>
    </row>
    <row r="9" spans="1:16" ht="12.75" customHeight="1">
      <c r="A9" s="189">
        <f>+A8+1</f>
        <v>3</v>
      </c>
      <c r="B9" s="193" t="s">
        <v>185</v>
      </c>
      <c r="C9" s="208" t="s">
        <v>987</v>
      </c>
      <c r="D9" s="831">
        <v>2771733.91864</v>
      </c>
      <c r="E9" s="558">
        <v>2771733.91864</v>
      </c>
      <c r="F9" s="558">
        <v>31410</v>
      </c>
      <c r="G9" s="558">
        <v>31410</v>
      </c>
      <c r="H9" s="676">
        <v>2803143.91864</v>
      </c>
      <c r="I9" s="676">
        <v>2803143.91864</v>
      </c>
      <c r="J9" s="558">
        <v>0</v>
      </c>
      <c r="K9" s="558">
        <v>175066.36813000002</v>
      </c>
      <c r="L9" s="558">
        <v>0</v>
      </c>
      <c r="M9" s="677">
        <f aca="true" t="shared" si="2" ref="M9:M35">+H9-I9</f>
        <v>0</v>
      </c>
      <c r="N9" s="209"/>
      <c r="O9" s="561">
        <v>177886.34666</v>
      </c>
      <c r="P9" s="677">
        <f aca="true" t="shared" si="3" ref="P9:P35">+I9+O9</f>
        <v>2981030.2652999996</v>
      </c>
    </row>
    <row r="10" spans="1:16" ht="12.75" customHeight="1">
      <c r="A10" s="189">
        <f>A9+1</f>
        <v>4</v>
      </c>
      <c r="B10" s="193" t="s">
        <v>760</v>
      </c>
      <c r="C10" s="194" t="s">
        <v>761</v>
      </c>
      <c r="D10" s="831">
        <v>271417.5</v>
      </c>
      <c r="E10" s="558">
        <v>271417.5</v>
      </c>
      <c r="F10" s="558">
        <v>0</v>
      </c>
      <c r="G10" s="558">
        <v>0</v>
      </c>
      <c r="H10" s="676">
        <v>271417.5</v>
      </c>
      <c r="I10" s="676">
        <v>271417.5</v>
      </c>
      <c r="J10" s="558">
        <v>0</v>
      </c>
      <c r="K10" s="558">
        <v>23026.5</v>
      </c>
      <c r="L10" s="558">
        <v>0</v>
      </c>
      <c r="M10" s="677">
        <f t="shared" si="2"/>
        <v>0</v>
      </c>
      <c r="N10" s="209"/>
      <c r="O10" s="561">
        <v>3204.867</v>
      </c>
      <c r="P10" s="677">
        <f t="shared" si="3"/>
        <v>274622.367</v>
      </c>
    </row>
    <row r="11" spans="1:16" ht="12.75" customHeight="1">
      <c r="A11" s="189">
        <f aca="true" t="shared" si="4" ref="A11:A16">+A10+1</f>
        <v>5</v>
      </c>
      <c r="B11" s="207" t="s">
        <v>762</v>
      </c>
      <c r="C11" s="208" t="s">
        <v>763</v>
      </c>
      <c r="D11" s="831">
        <v>55914.162000000004</v>
      </c>
      <c r="E11" s="558">
        <v>55914.162000000004</v>
      </c>
      <c r="F11" s="558">
        <v>0</v>
      </c>
      <c r="G11" s="558">
        <v>0</v>
      </c>
      <c r="H11" s="676">
        <v>55914.162000000004</v>
      </c>
      <c r="I11" s="676">
        <v>55914.162000000004</v>
      </c>
      <c r="J11" s="558">
        <v>0</v>
      </c>
      <c r="K11" s="558">
        <v>35.982</v>
      </c>
      <c r="L11" s="558">
        <v>0</v>
      </c>
      <c r="M11" s="677">
        <f t="shared" si="2"/>
        <v>0</v>
      </c>
      <c r="N11" s="209"/>
      <c r="O11" s="561">
        <v>0</v>
      </c>
      <c r="P11" s="677">
        <f t="shared" si="3"/>
        <v>55914.162000000004</v>
      </c>
    </row>
    <row r="12" spans="1:16" ht="13.5" customHeight="1">
      <c r="A12" s="189">
        <f t="shared" si="4"/>
        <v>6</v>
      </c>
      <c r="B12" s="193" t="s">
        <v>764</v>
      </c>
      <c r="C12" s="194" t="s">
        <v>765</v>
      </c>
      <c r="D12" s="831">
        <v>29671</v>
      </c>
      <c r="E12" s="558">
        <v>29671</v>
      </c>
      <c r="F12" s="558">
        <v>492</v>
      </c>
      <c r="G12" s="558">
        <v>492</v>
      </c>
      <c r="H12" s="676">
        <v>30163</v>
      </c>
      <c r="I12" s="676">
        <v>30163</v>
      </c>
      <c r="J12" s="558">
        <v>0</v>
      </c>
      <c r="K12" s="558">
        <v>962.9924699999999</v>
      </c>
      <c r="L12" s="558">
        <v>0</v>
      </c>
      <c r="M12" s="677">
        <f t="shared" si="2"/>
        <v>0</v>
      </c>
      <c r="N12" s="209"/>
      <c r="O12" s="561">
        <v>0</v>
      </c>
      <c r="P12" s="677">
        <f t="shared" si="3"/>
        <v>30163</v>
      </c>
    </row>
    <row r="13" spans="1:16" ht="12.75" customHeight="1">
      <c r="A13" s="189">
        <f t="shared" si="4"/>
        <v>7</v>
      </c>
      <c r="B13" s="193" t="s">
        <v>770</v>
      </c>
      <c r="C13" s="194" t="s">
        <v>1182</v>
      </c>
      <c r="D13" s="831">
        <v>169137.99</v>
      </c>
      <c r="E13" s="558">
        <v>169137.99</v>
      </c>
      <c r="F13" s="558">
        <v>31902</v>
      </c>
      <c r="G13" s="558">
        <v>31899.0585</v>
      </c>
      <c r="H13" s="676">
        <v>201039.99</v>
      </c>
      <c r="I13" s="676">
        <v>201037.04849999998</v>
      </c>
      <c r="J13" s="558">
        <v>94.57446</v>
      </c>
      <c r="K13" s="558">
        <v>1186.9085</v>
      </c>
      <c r="L13" s="558">
        <v>0.021</v>
      </c>
      <c r="M13" s="677">
        <f t="shared" si="2"/>
        <v>2.941500000015367</v>
      </c>
      <c r="N13" s="209"/>
      <c r="O13" s="561">
        <v>0</v>
      </c>
      <c r="P13" s="677">
        <f t="shared" si="3"/>
        <v>201037.04849999998</v>
      </c>
    </row>
    <row r="14" spans="1:16" ht="12.75" customHeight="1">
      <c r="A14" s="189">
        <f t="shared" si="4"/>
        <v>8</v>
      </c>
      <c r="B14" s="193" t="s">
        <v>766</v>
      </c>
      <c r="C14" s="195" t="s">
        <v>767</v>
      </c>
      <c r="D14" s="831">
        <v>3974.16</v>
      </c>
      <c r="E14" s="558">
        <v>3974.16</v>
      </c>
      <c r="F14" s="558">
        <v>0</v>
      </c>
      <c r="G14" s="558">
        <v>0</v>
      </c>
      <c r="H14" s="676">
        <v>3974.16</v>
      </c>
      <c r="I14" s="676">
        <v>3974.16</v>
      </c>
      <c r="J14" s="558">
        <v>0</v>
      </c>
      <c r="K14" s="558">
        <v>3974.16</v>
      </c>
      <c r="L14" s="558">
        <v>0</v>
      </c>
      <c r="M14" s="677">
        <f t="shared" si="2"/>
        <v>0</v>
      </c>
      <c r="N14" s="209"/>
      <c r="O14" s="561">
        <v>0</v>
      </c>
      <c r="P14" s="677">
        <f t="shared" si="3"/>
        <v>3974.16</v>
      </c>
    </row>
    <row r="15" spans="1:16" ht="12.75" customHeight="1">
      <c r="A15" s="189">
        <f t="shared" si="4"/>
        <v>9</v>
      </c>
      <c r="B15" s="196" t="s">
        <v>768</v>
      </c>
      <c r="C15" s="197" t="s">
        <v>769</v>
      </c>
      <c r="D15" s="831">
        <v>103891</v>
      </c>
      <c r="E15" s="558">
        <v>103891</v>
      </c>
      <c r="F15" s="558">
        <v>0</v>
      </c>
      <c r="G15" s="558">
        <v>0</v>
      </c>
      <c r="H15" s="676">
        <v>103891</v>
      </c>
      <c r="I15" s="676">
        <v>103891</v>
      </c>
      <c r="J15" s="558">
        <v>0</v>
      </c>
      <c r="K15" s="558">
        <v>8587.1022</v>
      </c>
      <c r="L15" s="558">
        <v>0</v>
      </c>
      <c r="M15" s="677">
        <f t="shared" si="2"/>
        <v>0</v>
      </c>
      <c r="N15" s="487"/>
      <c r="O15" s="561">
        <v>0</v>
      </c>
      <c r="P15" s="677">
        <f t="shared" si="3"/>
        <v>103891</v>
      </c>
    </row>
    <row r="16" spans="1:16" s="481" customFormat="1" ht="12.75" customHeight="1">
      <c r="A16" s="489">
        <f t="shared" si="4"/>
        <v>10</v>
      </c>
      <c r="B16" s="1266" t="s">
        <v>827</v>
      </c>
      <c r="C16" s="1267"/>
      <c r="D16" s="830">
        <f>SUM(D17:D21)</f>
        <v>137237.2381</v>
      </c>
      <c r="E16" s="672">
        <f aca="true" t="shared" si="5" ref="E16:M16">SUM(E17:E21)</f>
        <v>136842.7471</v>
      </c>
      <c r="F16" s="672">
        <f t="shared" si="5"/>
        <v>4148</v>
      </c>
      <c r="G16" s="672">
        <f t="shared" si="5"/>
        <v>4148</v>
      </c>
      <c r="H16" s="672">
        <f t="shared" si="5"/>
        <v>141385.2381</v>
      </c>
      <c r="I16" s="672">
        <f t="shared" si="5"/>
        <v>140990.7471</v>
      </c>
      <c r="J16" s="672">
        <f t="shared" si="5"/>
        <v>0</v>
      </c>
      <c r="K16" s="672">
        <f t="shared" si="5"/>
        <v>0</v>
      </c>
      <c r="L16" s="672">
        <f t="shared" si="5"/>
        <v>0</v>
      </c>
      <c r="M16" s="673">
        <f t="shared" si="5"/>
        <v>394.4910000000018</v>
      </c>
      <c r="N16" s="484"/>
      <c r="O16" s="675">
        <f>SUM(O17:O21)</f>
        <v>0</v>
      </c>
      <c r="P16" s="673">
        <f>SUM(P17:P21)</f>
        <v>140990.7471</v>
      </c>
    </row>
    <row r="17" spans="1:16" s="481" customFormat="1" ht="12.75" customHeight="1">
      <c r="A17" s="488">
        <f>A16+1</f>
        <v>11</v>
      </c>
      <c r="B17" s="207" t="s">
        <v>762</v>
      </c>
      <c r="C17" s="548" t="s">
        <v>763</v>
      </c>
      <c r="D17" s="831">
        <v>54090.718</v>
      </c>
      <c r="E17" s="558">
        <v>53696.252</v>
      </c>
      <c r="F17" s="558">
        <v>0</v>
      </c>
      <c r="G17" s="558">
        <v>0</v>
      </c>
      <c r="H17" s="676">
        <v>54090.718</v>
      </c>
      <c r="I17" s="676">
        <v>53696.252</v>
      </c>
      <c r="J17" s="558">
        <v>0</v>
      </c>
      <c r="K17" s="558">
        <v>0</v>
      </c>
      <c r="L17" s="558">
        <v>0</v>
      </c>
      <c r="M17" s="677">
        <f t="shared" si="2"/>
        <v>394.46600000000035</v>
      </c>
      <c r="N17" s="209"/>
      <c r="O17" s="561">
        <v>0</v>
      </c>
      <c r="P17" s="677">
        <f t="shared" si="3"/>
        <v>53696.252</v>
      </c>
    </row>
    <row r="18" spans="1:16" ht="12.75" customHeight="1">
      <c r="A18" s="488">
        <f>A17+1</f>
        <v>12</v>
      </c>
      <c r="B18" s="193" t="s">
        <v>770</v>
      </c>
      <c r="C18" s="549" t="s">
        <v>1183</v>
      </c>
      <c r="D18" s="831">
        <v>4058</v>
      </c>
      <c r="E18" s="558">
        <v>4058</v>
      </c>
      <c r="F18" s="558">
        <v>4148</v>
      </c>
      <c r="G18" s="558">
        <v>4148</v>
      </c>
      <c r="H18" s="676">
        <v>8206</v>
      </c>
      <c r="I18" s="676">
        <v>8206</v>
      </c>
      <c r="J18" s="558">
        <v>0</v>
      </c>
      <c r="K18" s="558">
        <v>0</v>
      </c>
      <c r="L18" s="558">
        <v>0</v>
      </c>
      <c r="M18" s="677">
        <f t="shared" si="2"/>
        <v>0</v>
      </c>
      <c r="N18" s="209"/>
      <c r="O18" s="561">
        <v>0</v>
      </c>
      <c r="P18" s="677">
        <f t="shared" si="3"/>
        <v>8206</v>
      </c>
    </row>
    <row r="19" spans="1:16" ht="12.75" customHeight="1">
      <c r="A19" s="488">
        <f>A18+1</f>
        <v>13</v>
      </c>
      <c r="B19" s="193" t="s">
        <v>771</v>
      </c>
      <c r="C19" s="549" t="s">
        <v>772</v>
      </c>
      <c r="D19" s="831">
        <v>13764</v>
      </c>
      <c r="E19" s="558">
        <v>13764</v>
      </c>
      <c r="F19" s="558">
        <v>0</v>
      </c>
      <c r="G19" s="558">
        <v>0</v>
      </c>
      <c r="H19" s="676">
        <v>13764</v>
      </c>
      <c r="I19" s="676">
        <v>13764</v>
      </c>
      <c r="J19" s="558">
        <v>0</v>
      </c>
      <c r="K19" s="558">
        <v>0</v>
      </c>
      <c r="L19" s="558">
        <v>0</v>
      </c>
      <c r="M19" s="677">
        <f t="shared" si="2"/>
        <v>0</v>
      </c>
      <c r="N19" s="209"/>
      <c r="O19" s="561">
        <v>0</v>
      </c>
      <c r="P19" s="677">
        <f t="shared" si="3"/>
        <v>13764</v>
      </c>
    </row>
    <row r="20" spans="1:16" ht="12.75" customHeight="1">
      <c r="A20" s="488">
        <f>A19+1</f>
        <v>14</v>
      </c>
      <c r="B20" s="196" t="s">
        <v>872</v>
      </c>
      <c r="C20" s="549" t="s">
        <v>89</v>
      </c>
      <c r="D20" s="831">
        <v>23365.863999999998</v>
      </c>
      <c r="E20" s="558">
        <v>23365.838999999996</v>
      </c>
      <c r="F20" s="558">
        <v>0</v>
      </c>
      <c r="G20" s="558">
        <v>0</v>
      </c>
      <c r="H20" s="676">
        <v>23365.863999999998</v>
      </c>
      <c r="I20" s="676">
        <v>23365.838999999996</v>
      </c>
      <c r="J20" s="558">
        <v>0</v>
      </c>
      <c r="K20" s="558">
        <v>0</v>
      </c>
      <c r="L20" s="558">
        <v>0</v>
      </c>
      <c r="M20" s="677">
        <f t="shared" si="2"/>
        <v>0.02500000000145519</v>
      </c>
      <c r="N20" s="209"/>
      <c r="O20" s="561">
        <v>0</v>
      </c>
      <c r="P20" s="677">
        <f t="shared" si="3"/>
        <v>23365.838999999996</v>
      </c>
    </row>
    <row r="21" spans="1:16" ht="12.75" customHeight="1">
      <c r="A21" s="488">
        <f>A20+1</f>
        <v>15</v>
      </c>
      <c r="B21" s="196"/>
      <c r="C21" s="549" t="s">
        <v>837</v>
      </c>
      <c r="D21" s="831">
        <v>41958.6561</v>
      </c>
      <c r="E21" s="558">
        <v>41958.6561</v>
      </c>
      <c r="F21" s="558">
        <v>0</v>
      </c>
      <c r="G21" s="558">
        <v>0</v>
      </c>
      <c r="H21" s="676">
        <v>41958.6561</v>
      </c>
      <c r="I21" s="676">
        <v>41958.6561</v>
      </c>
      <c r="J21" s="558">
        <v>0</v>
      </c>
      <c r="K21" s="558">
        <v>0</v>
      </c>
      <c r="L21" s="558">
        <v>0</v>
      </c>
      <c r="M21" s="677">
        <f t="shared" si="2"/>
        <v>0</v>
      </c>
      <c r="N21" s="209"/>
      <c r="O21" s="561">
        <v>0</v>
      </c>
      <c r="P21" s="677">
        <f t="shared" si="3"/>
        <v>41958.6561</v>
      </c>
    </row>
    <row r="22" spans="1:17" s="483" customFormat="1" ht="12.75" customHeight="1">
      <c r="A22" s="551">
        <f>+A21+1</f>
        <v>16</v>
      </c>
      <c r="B22" s="1266" t="s">
        <v>781</v>
      </c>
      <c r="C22" s="1267"/>
      <c r="D22" s="830">
        <f>SUM(D23:D32)</f>
        <v>50012.137200000005</v>
      </c>
      <c r="E22" s="672">
        <f aca="true" t="shared" si="6" ref="E22:M22">SUM(E23:E32)</f>
        <v>49845.943009999995</v>
      </c>
      <c r="F22" s="672">
        <f t="shared" si="6"/>
        <v>0</v>
      </c>
      <c r="G22" s="672">
        <f t="shared" si="6"/>
        <v>0</v>
      </c>
      <c r="H22" s="672">
        <f t="shared" si="6"/>
        <v>50012.137200000005</v>
      </c>
      <c r="I22" s="672">
        <f t="shared" si="6"/>
        <v>49845.943009999995</v>
      </c>
      <c r="J22" s="672">
        <f t="shared" si="6"/>
        <v>0</v>
      </c>
      <c r="K22" s="672">
        <f t="shared" si="6"/>
        <v>0</v>
      </c>
      <c r="L22" s="672">
        <f t="shared" si="6"/>
        <v>187.53658000000001</v>
      </c>
      <c r="M22" s="673">
        <f t="shared" si="6"/>
        <v>166.19418999999937</v>
      </c>
      <c r="N22" s="482"/>
      <c r="O22" s="675">
        <f>SUM(O23:O32)</f>
        <v>119.241</v>
      </c>
      <c r="P22" s="673">
        <f>SUM(P23:P32)</f>
        <v>49965.18401</v>
      </c>
      <c r="Q22" s="507"/>
    </row>
    <row r="23" spans="1:16" s="483" customFormat="1" ht="12.75" customHeight="1">
      <c r="A23" s="489">
        <f aca="true" t="shared" si="7" ref="A23:A37">A22+1</f>
        <v>17</v>
      </c>
      <c r="B23" s="504" t="s">
        <v>90</v>
      </c>
      <c r="C23" s="550"/>
      <c r="D23" s="831">
        <v>27636.239999999998</v>
      </c>
      <c r="E23" s="558">
        <v>27558.489999999998</v>
      </c>
      <c r="F23" s="558">
        <v>0</v>
      </c>
      <c r="G23" s="558">
        <v>0</v>
      </c>
      <c r="H23" s="676">
        <v>27636.239999999998</v>
      </c>
      <c r="I23" s="676">
        <v>27558.489999999998</v>
      </c>
      <c r="J23" s="558">
        <v>0</v>
      </c>
      <c r="K23" s="558">
        <v>0</v>
      </c>
      <c r="L23" s="558">
        <v>0</v>
      </c>
      <c r="M23" s="677">
        <f t="shared" si="2"/>
        <v>77.75</v>
      </c>
      <c r="N23" s="491"/>
      <c r="O23" s="561">
        <v>0</v>
      </c>
      <c r="P23" s="677">
        <f t="shared" si="3"/>
        <v>27558.489999999998</v>
      </c>
    </row>
    <row r="24" spans="1:16" s="483" customFormat="1" ht="12.75" customHeight="1">
      <c r="A24" s="489">
        <f t="shared" si="7"/>
        <v>18</v>
      </c>
      <c r="B24" s="504" t="s">
        <v>91</v>
      </c>
      <c r="C24" s="550"/>
      <c r="D24" s="831">
        <v>9966</v>
      </c>
      <c r="E24" s="558">
        <v>9954.895</v>
      </c>
      <c r="F24" s="558">
        <v>0</v>
      </c>
      <c r="G24" s="558">
        <v>0</v>
      </c>
      <c r="H24" s="676">
        <v>9966</v>
      </c>
      <c r="I24" s="676">
        <v>9954.895</v>
      </c>
      <c r="J24" s="558">
        <v>0</v>
      </c>
      <c r="K24" s="558">
        <v>0</v>
      </c>
      <c r="L24" s="558">
        <v>0</v>
      </c>
      <c r="M24" s="677">
        <f t="shared" si="2"/>
        <v>11.104999999999563</v>
      </c>
      <c r="N24" s="491"/>
      <c r="O24" s="561">
        <v>0</v>
      </c>
      <c r="P24" s="677">
        <f t="shared" si="3"/>
        <v>9954.895</v>
      </c>
    </row>
    <row r="25" spans="1:16" s="483" customFormat="1" ht="12.75" customHeight="1">
      <c r="A25" s="489">
        <f t="shared" si="7"/>
        <v>19</v>
      </c>
      <c r="B25" s="504" t="s">
        <v>834</v>
      </c>
      <c r="C25" s="550"/>
      <c r="D25" s="831">
        <v>4321.898999999999</v>
      </c>
      <c r="E25" s="558">
        <v>4321.898999999999</v>
      </c>
      <c r="F25" s="558">
        <v>0</v>
      </c>
      <c r="G25" s="558">
        <v>0</v>
      </c>
      <c r="H25" s="676">
        <v>4321.898999999999</v>
      </c>
      <c r="I25" s="676">
        <v>4321.898999999999</v>
      </c>
      <c r="J25" s="558">
        <v>0</v>
      </c>
      <c r="K25" s="558">
        <v>0</v>
      </c>
      <c r="L25" s="558">
        <v>75.97366</v>
      </c>
      <c r="M25" s="677">
        <f t="shared" si="2"/>
        <v>0</v>
      </c>
      <c r="N25" s="491"/>
      <c r="O25" s="561">
        <v>0</v>
      </c>
      <c r="P25" s="677">
        <f t="shared" si="3"/>
        <v>4321.898999999999</v>
      </c>
    </row>
    <row r="26" spans="1:16" s="483" customFormat="1" ht="12.75" customHeight="1">
      <c r="A26" s="489">
        <f t="shared" si="7"/>
        <v>20</v>
      </c>
      <c r="B26" s="504" t="s">
        <v>873</v>
      </c>
      <c r="C26" s="550"/>
      <c r="D26" s="831">
        <v>32.637</v>
      </c>
      <c r="E26" s="558">
        <v>32.637</v>
      </c>
      <c r="F26" s="558">
        <v>0</v>
      </c>
      <c r="G26" s="558">
        <v>0</v>
      </c>
      <c r="H26" s="676">
        <v>32.637</v>
      </c>
      <c r="I26" s="676">
        <v>32.637</v>
      </c>
      <c r="J26" s="558">
        <v>0</v>
      </c>
      <c r="K26" s="558">
        <v>0</v>
      </c>
      <c r="L26" s="558">
        <v>0</v>
      </c>
      <c r="M26" s="677">
        <f t="shared" si="2"/>
        <v>0</v>
      </c>
      <c r="N26" s="491"/>
      <c r="O26" s="561">
        <v>0</v>
      </c>
      <c r="P26" s="677">
        <f t="shared" si="3"/>
        <v>32.637</v>
      </c>
    </row>
    <row r="27" spans="1:16" s="483" customFormat="1" ht="12.75" customHeight="1">
      <c r="A27" s="489">
        <f t="shared" si="7"/>
        <v>21</v>
      </c>
      <c r="B27" s="504" t="s">
        <v>92</v>
      </c>
      <c r="C27" s="550"/>
      <c r="D27" s="831">
        <v>808.8089</v>
      </c>
      <c r="E27" s="558">
        <v>803.72571</v>
      </c>
      <c r="F27" s="558">
        <v>0</v>
      </c>
      <c r="G27" s="558">
        <v>0</v>
      </c>
      <c r="H27" s="676">
        <v>808.8089</v>
      </c>
      <c r="I27" s="676">
        <v>803.72571</v>
      </c>
      <c r="J27" s="558">
        <v>0</v>
      </c>
      <c r="K27" s="558">
        <v>0</v>
      </c>
      <c r="L27" s="558">
        <v>0</v>
      </c>
      <c r="M27" s="677">
        <f t="shared" si="2"/>
        <v>5.083189999999945</v>
      </c>
      <c r="N27" s="491"/>
      <c r="O27" s="561">
        <v>0</v>
      </c>
      <c r="P27" s="677">
        <f t="shared" si="3"/>
        <v>803.72571</v>
      </c>
    </row>
    <row r="28" spans="1:16" s="483" customFormat="1" ht="12.75" customHeight="1">
      <c r="A28" s="489">
        <f t="shared" si="7"/>
        <v>22</v>
      </c>
      <c r="B28" s="504" t="s">
        <v>93</v>
      </c>
      <c r="C28" s="550"/>
      <c r="D28" s="831">
        <v>26.57708</v>
      </c>
      <c r="E28" s="558">
        <v>26.57708</v>
      </c>
      <c r="F28" s="558">
        <v>0</v>
      </c>
      <c r="G28" s="558">
        <v>0</v>
      </c>
      <c r="H28" s="676">
        <v>26.57708</v>
      </c>
      <c r="I28" s="676">
        <v>26.57708</v>
      </c>
      <c r="J28" s="558">
        <v>0</v>
      </c>
      <c r="K28" s="558">
        <v>0</v>
      </c>
      <c r="L28" s="558">
        <v>0</v>
      </c>
      <c r="M28" s="677">
        <f t="shared" si="2"/>
        <v>0</v>
      </c>
      <c r="N28" s="491"/>
      <c r="O28" s="561">
        <v>0</v>
      </c>
      <c r="P28" s="677">
        <f t="shared" si="3"/>
        <v>26.57708</v>
      </c>
    </row>
    <row r="29" spans="1:16" s="483" customFormat="1" ht="12.75" customHeight="1">
      <c r="A29" s="489">
        <f t="shared" si="7"/>
        <v>23</v>
      </c>
      <c r="B29" s="504" t="s">
        <v>94</v>
      </c>
      <c r="C29" s="550"/>
      <c r="D29" s="831">
        <v>4033</v>
      </c>
      <c r="E29" s="558">
        <v>4033</v>
      </c>
      <c r="F29" s="558">
        <v>0</v>
      </c>
      <c r="G29" s="558">
        <v>0</v>
      </c>
      <c r="H29" s="676">
        <v>4033</v>
      </c>
      <c r="I29" s="676">
        <v>4033</v>
      </c>
      <c r="J29" s="558">
        <v>0</v>
      </c>
      <c r="K29" s="558">
        <v>0</v>
      </c>
      <c r="L29" s="558">
        <v>111.56292</v>
      </c>
      <c r="M29" s="677">
        <f t="shared" si="2"/>
        <v>0</v>
      </c>
      <c r="N29" s="491"/>
      <c r="O29" s="561">
        <v>0</v>
      </c>
      <c r="P29" s="677">
        <f t="shared" si="3"/>
        <v>4033</v>
      </c>
    </row>
    <row r="30" spans="1:16" s="483" customFormat="1" ht="12.75" customHeight="1">
      <c r="A30" s="489">
        <f t="shared" si="7"/>
        <v>24</v>
      </c>
      <c r="B30" s="504" t="s">
        <v>874</v>
      </c>
      <c r="C30" s="550"/>
      <c r="D30" s="831">
        <v>374.78822</v>
      </c>
      <c r="E30" s="558">
        <v>374.78822</v>
      </c>
      <c r="F30" s="558">
        <v>0</v>
      </c>
      <c r="G30" s="558">
        <v>0</v>
      </c>
      <c r="H30" s="676">
        <v>374.78822</v>
      </c>
      <c r="I30" s="676">
        <v>374.78822</v>
      </c>
      <c r="J30" s="558">
        <v>0</v>
      </c>
      <c r="K30" s="558">
        <v>0</v>
      </c>
      <c r="L30" s="558">
        <v>0</v>
      </c>
      <c r="M30" s="677">
        <f t="shared" si="2"/>
        <v>0</v>
      </c>
      <c r="N30" s="491"/>
      <c r="O30" s="561">
        <v>0</v>
      </c>
      <c r="P30" s="677">
        <f t="shared" si="3"/>
        <v>374.78822</v>
      </c>
    </row>
    <row r="31" spans="1:16" s="483" customFormat="1" ht="12.75" customHeight="1">
      <c r="A31" s="489">
        <f>A30+1</f>
        <v>25</v>
      </c>
      <c r="B31" s="504" t="s">
        <v>95</v>
      </c>
      <c r="C31" s="550"/>
      <c r="D31" s="831">
        <v>2542.187</v>
      </c>
      <c r="E31" s="558">
        <v>2470.286</v>
      </c>
      <c r="F31" s="558">
        <v>0</v>
      </c>
      <c r="G31" s="558">
        <v>0</v>
      </c>
      <c r="H31" s="676">
        <v>2542.187</v>
      </c>
      <c r="I31" s="676">
        <v>2470.286</v>
      </c>
      <c r="J31" s="558">
        <v>0</v>
      </c>
      <c r="K31" s="558">
        <v>0</v>
      </c>
      <c r="L31" s="558">
        <v>0</v>
      </c>
      <c r="M31" s="677">
        <f t="shared" si="2"/>
        <v>71.90099999999984</v>
      </c>
      <c r="N31" s="491"/>
      <c r="O31" s="561">
        <v>119.241</v>
      </c>
      <c r="P31" s="677">
        <f t="shared" si="3"/>
        <v>2589.527</v>
      </c>
    </row>
    <row r="32" spans="1:16" s="483" customFormat="1" ht="12.75" customHeight="1">
      <c r="A32" s="489">
        <f t="shared" si="7"/>
        <v>26</v>
      </c>
      <c r="B32" s="504" t="s">
        <v>1184</v>
      </c>
      <c r="C32" s="490"/>
      <c r="D32" s="831">
        <v>270</v>
      </c>
      <c r="E32" s="558">
        <v>269.645</v>
      </c>
      <c r="F32" s="558">
        <v>0</v>
      </c>
      <c r="G32" s="558">
        <v>0</v>
      </c>
      <c r="H32" s="676">
        <v>270</v>
      </c>
      <c r="I32" s="676">
        <v>269.645</v>
      </c>
      <c r="J32" s="558">
        <v>0</v>
      </c>
      <c r="K32" s="558">
        <v>0</v>
      </c>
      <c r="L32" s="558">
        <v>0</v>
      </c>
      <c r="M32" s="677">
        <f t="shared" si="2"/>
        <v>0.3550000000000182</v>
      </c>
      <c r="N32" s="491"/>
      <c r="O32" s="561">
        <v>0</v>
      </c>
      <c r="P32" s="677">
        <f t="shared" si="3"/>
        <v>269.645</v>
      </c>
    </row>
    <row r="33" spans="1:17" ht="12.75" customHeight="1">
      <c r="A33" s="551">
        <f t="shared" si="7"/>
        <v>27</v>
      </c>
      <c r="B33" s="1266" t="s">
        <v>779</v>
      </c>
      <c r="C33" s="1267"/>
      <c r="D33" s="830">
        <f>+D34+D35+D36</f>
        <v>4261.744000000001</v>
      </c>
      <c r="E33" s="672">
        <f aca="true" t="shared" si="8" ref="E33:L33">+E34+E35+E36</f>
        <v>4261.744000000001</v>
      </c>
      <c r="F33" s="672">
        <f t="shared" si="8"/>
        <v>0</v>
      </c>
      <c r="G33" s="672">
        <f t="shared" si="8"/>
        <v>0</v>
      </c>
      <c r="H33" s="672">
        <f t="shared" si="8"/>
        <v>4261.744000000001</v>
      </c>
      <c r="I33" s="672">
        <f t="shared" si="8"/>
        <v>4261.744000000001</v>
      </c>
      <c r="J33" s="672">
        <f t="shared" si="8"/>
        <v>0</v>
      </c>
      <c r="K33" s="672">
        <f>+K34+K35+K36</f>
        <v>0</v>
      </c>
      <c r="L33" s="672">
        <f t="shared" si="8"/>
        <v>0</v>
      </c>
      <c r="M33" s="673">
        <f>+M34+M35+M36</f>
        <v>0</v>
      </c>
      <c r="N33" s="482"/>
      <c r="O33" s="675">
        <f>+O34+O35+O36</f>
        <v>0</v>
      </c>
      <c r="P33" s="673">
        <f>+P34+P35+P36</f>
        <v>4261.744000000001</v>
      </c>
      <c r="Q33" s="823"/>
    </row>
    <row r="34" spans="1:17" ht="12.75" customHeight="1">
      <c r="A34" s="489">
        <f t="shared" si="7"/>
        <v>28</v>
      </c>
      <c r="B34" s="1269" t="s">
        <v>875</v>
      </c>
      <c r="C34" s="1270"/>
      <c r="D34" s="831">
        <v>0</v>
      </c>
      <c r="E34" s="558">
        <v>0</v>
      </c>
      <c r="F34" s="558">
        <v>0</v>
      </c>
      <c r="G34" s="558">
        <v>0</v>
      </c>
      <c r="H34" s="676">
        <v>0</v>
      </c>
      <c r="I34" s="676">
        <v>0</v>
      </c>
      <c r="J34" s="558">
        <v>0</v>
      </c>
      <c r="K34" s="558">
        <v>0</v>
      </c>
      <c r="L34" s="558">
        <v>0</v>
      </c>
      <c r="M34" s="677">
        <f t="shared" si="2"/>
        <v>0</v>
      </c>
      <c r="N34" s="492"/>
      <c r="O34" s="561">
        <v>0</v>
      </c>
      <c r="P34" s="677">
        <f t="shared" si="3"/>
        <v>0</v>
      </c>
      <c r="Q34" s="823"/>
    </row>
    <row r="35" spans="1:16" ht="12.75" customHeight="1">
      <c r="A35" s="489">
        <f t="shared" si="7"/>
        <v>29</v>
      </c>
      <c r="B35" s="1269" t="s">
        <v>876</v>
      </c>
      <c r="C35" s="1270"/>
      <c r="D35" s="831">
        <v>1895</v>
      </c>
      <c r="E35" s="558">
        <v>1895</v>
      </c>
      <c r="F35" s="558">
        <v>0</v>
      </c>
      <c r="G35" s="558">
        <v>0</v>
      </c>
      <c r="H35" s="676">
        <v>1895</v>
      </c>
      <c r="I35" s="676">
        <v>1895</v>
      </c>
      <c r="J35" s="558">
        <v>0</v>
      </c>
      <c r="K35" s="558">
        <v>0</v>
      </c>
      <c r="L35" s="558">
        <v>0</v>
      </c>
      <c r="M35" s="677">
        <f t="shared" si="2"/>
        <v>0</v>
      </c>
      <c r="N35" s="492"/>
      <c r="O35" s="561">
        <v>0</v>
      </c>
      <c r="P35" s="677">
        <f t="shared" si="3"/>
        <v>1895</v>
      </c>
    </row>
    <row r="36" spans="1:16" ht="12.75" customHeight="1">
      <c r="A36" s="489">
        <f t="shared" si="7"/>
        <v>30</v>
      </c>
      <c r="B36" s="1269" t="s">
        <v>980</v>
      </c>
      <c r="C36" s="1270"/>
      <c r="D36" s="831">
        <v>2366.744</v>
      </c>
      <c r="E36" s="558">
        <v>2366.744</v>
      </c>
      <c r="F36" s="558">
        <v>0</v>
      </c>
      <c r="G36" s="558">
        <v>0</v>
      </c>
      <c r="H36" s="676">
        <v>2366.744</v>
      </c>
      <c r="I36" s="676">
        <v>2366.744</v>
      </c>
      <c r="J36" s="558">
        <v>0</v>
      </c>
      <c r="K36" s="558">
        <v>0</v>
      </c>
      <c r="L36" s="558">
        <v>0</v>
      </c>
      <c r="M36" s="677">
        <f>+H36-I36</f>
        <v>0</v>
      </c>
      <c r="N36" s="492"/>
      <c r="O36" s="561">
        <v>0</v>
      </c>
      <c r="P36" s="677">
        <f>+I36+O36</f>
        <v>2366.744</v>
      </c>
    </row>
    <row r="37" spans="1:16" ht="12.75" customHeight="1">
      <c r="A37" s="551">
        <f t="shared" si="7"/>
        <v>31</v>
      </c>
      <c r="B37" s="1266" t="s">
        <v>790</v>
      </c>
      <c r="C37" s="1267"/>
      <c r="D37" s="830">
        <f>SUM(D38,D45)</f>
        <v>5553.72655</v>
      </c>
      <c r="E37" s="672">
        <f aca="true" t="shared" si="9" ref="E37:M37">SUM(E38,E45)</f>
        <v>5553.72655</v>
      </c>
      <c r="F37" s="672">
        <f t="shared" si="9"/>
        <v>0</v>
      </c>
      <c r="G37" s="672">
        <f t="shared" si="9"/>
        <v>0</v>
      </c>
      <c r="H37" s="672">
        <f t="shared" si="9"/>
        <v>5553.72655</v>
      </c>
      <c r="I37" s="672">
        <f t="shared" si="9"/>
        <v>5553.72655</v>
      </c>
      <c r="J37" s="672">
        <f t="shared" si="9"/>
        <v>0</v>
      </c>
      <c r="K37" s="672">
        <f t="shared" si="9"/>
        <v>0</v>
      </c>
      <c r="L37" s="672">
        <f t="shared" si="9"/>
        <v>0</v>
      </c>
      <c r="M37" s="673">
        <f t="shared" si="9"/>
        <v>0</v>
      </c>
      <c r="N37" s="482"/>
      <c r="O37" s="675">
        <f>SUM(O38,O45)</f>
        <v>0</v>
      </c>
      <c r="P37" s="673">
        <f>SUM(P38,P45)</f>
        <v>5553.72655</v>
      </c>
    </row>
    <row r="38" spans="1:16" ht="12.75" customHeight="1">
      <c r="A38" s="493">
        <f aca="true" t="shared" si="10" ref="A38:A48">+A37+1</f>
        <v>32</v>
      </c>
      <c r="B38" s="1014" t="s">
        <v>877</v>
      </c>
      <c r="C38" s="1015"/>
      <c r="D38" s="830">
        <f>+D39+D40+D41+D42</f>
        <v>4364.44094</v>
      </c>
      <c r="E38" s="830">
        <f aca="true" t="shared" si="11" ref="E38:M38">+E39+E40+E41+E42</f>
        <v>4364.44094</v>
      </c>
      <c r="F38" s="830">
        <f t="shared" si="11"/>
        <v>0</v>
      </c>
      <c r="G38" s="830">
        <f t="shared" si="11"/>
        <v>0</v>
      </c>
      <c r="H38" s="830">
        <f t="shared" si="11"/>
        <v>4364.44094</v>
      </c>
      <c r="I38" s="830">
        <f t="shared" si="11"/>
        <v>4364.44094</v>
      </c>
      <c r="J38" s="830">
        <f t="shared" si="11"/>
        <v>0</v>
      </c>
      <c r="K38" s="830">
        <f t="shared" si="11"/>
        <v>0</v>
      </c>
      <c r="L38" s="830">
        <f t="shared" si="11"/>
        <v>0</v>
      </c>
      <c r="M38" s="1022">
        <f t="shared" si="11"/>
        <v>0</v>
      </c>
      <c r="N38" s="482"/>
      <c r="O38" s="675">
        <f>+O39+O40+O41+O42</f>
        <v>0</v>
      </c>
      <c r="P38" s="1022">
        <f>+P39+P40+P41+P42</f>
        <v>4364.44094</v>
      </c>
    </row>
    <row r="39" spans="1:16" s="459" customFormat="1" ht="12.75" customHeight="1">
      <c r="A39" s="493">
        <f t="shared" si="10"/>
        <v>33</v>
      </c>
      <c r="B39" s="504" t="s">
        <v>1185</v>
      </c>
      <c r="C39" s="550"/>
      <c r="D39" s="831">
        <v>1618.36412</v>
      </c>
      <c r="E39" s="558">
        <v>1618.36412</v>
      </c>
      <c r="F39" s="558">
        <v>0</v>
      </c>
      <c r="G39" s="558">
        <v>0</v>
      </c>
      <c r="H39" s="676">
        <v>1618.36412</v>
      </c>
      <c r="I39" s="676">
        <v>1618.36412</v>
      </c>
      <c r="J39" s="558">
        <v>0</v>
      </c>
      <c r="K39" s="558">
        <v>0</v>
      </c>
      <c r="L39" s="558">
        <v>0</v>
      </c>
      <c r="M39" s="677">
        <f>+H39-I39</f>
        <v>0</v>
      </c>
      <c r="N39" s="491"/>
      <c r="O39" s="561">
        <v>0</v>
      </c>
      <c r="P39" s="677">
        <f aca="true" t="shared" si="12" ref="P39:P44">+I39+O39</f>
        <v>1618.36412</v>
      </c>
    </row>
    <row r="40" spans="1:16" s="459" customFormat="1" ht="12.75" customHeight="1">
      <c r="A40" s="495">
        <f t="shared" si="10"/>
        <v>34</v>
      </c>
      <c r="B40" s="820" t="s">
        <v>1186</v>
      </c>
      <c r="C40" s="822"/>
      <c r="D40" s="831">
        <v>1298.49517</v>
      </c>
      <c r="E40" s="558">
        <v>1298.49517</v>
      </c>
      <c r="F40" s="558">
        <v>0</v>
      </c>
      <c r="G40" s="558">
        <v>0</v>
      </c>
      <c r="H40" s="676">
        <v>1298.49517</v>
      </c>
      <c r="I40" s="676">
        <v>1298.49517</v>
      </c>
      <c r="J40" s="558">
        <v>0</v>
      </c>
      <c r="K40" s="558">
        <v>0</v>
      </c>
      <c r="L40" s="558">
        <v>0</v>
      </c>
      <c r="M40" s="677">
        <f>+H40-I40</f>
        <v>0</v>
      </c>
      <c r="N40" s="491"/>
      <c r="O40" s="561">
        <v>0</v>
      </c>
      <c r="P40" s="677">
        <f t="shared" si="12"/>
        <v>1298.49517</v>
      </c>
    </row>
    <row r="41" spans="1:16" s="459" customFormat="1" ht="12.75" customHeight="1">
      <c r="A41" s="495">
        <f>A40+1</f>
        <v>35</v>
      </c>
      <c r="B41" s="820" t="s">
        <v>1187</v>
      </c>
      <c r="C41" s="822"/>
      <c r="D41" s="831">
        <v>467.54116</v>
      </c>
      <c r="E41" s="558">
        <v>467.54116</v>
      </c>
      <c r="F41" s="558">
        <v>0</v>
      </c>
      <c r="G41" s="558">
        <v>0</v>
      </c>
      <c r="H41" s="676">
        <v>467.54116</v>
      </c>
      <c r="I41" s="676">
        <v>467.54116</v>
      </c>
      <c r="J41" s="558">
        <v>0</v>
      </c>
      <c r="K41" s="558">
        <v>0</v>
      </c>
      <c r="L41" s="558">
        <v>0</v>
      </c>
      <c r="M41" s="677">
        <f>+H41-I41</f>
        <v>0</v>
      </c>
      <c r="N41" s="491"/>
      <c r="O41" s="561">
        <v>0</v>
      </c>
      <c r="P41" s="677">
        <f t="shared" si="12"/>
        <v>467.54116</v>
      </c>
    </row>
    <row r="42" spans="1:16" s="459" customFormat="1" ht="12.75" customHeight="1">
      <c r="A42" s="495">
        <f>A41+1</f>
        <v>36</v>
      </c>
      <c r="B42" s="820" t="s">
        <v>1188</v>
      </c>
      <c r="C42" s="822"/>
      <c r="D42" s="831">
        <v>980.04049</v>
      </c>
      <c r="E42" s="558">
        <v>980.04049</v>
      </c>
      <c r="F42" s="558">
        <v>0</v>
      </c>
      <c r="G42" s="558">
        <v>0</v>
      </c>
      <c r="H42" s="676">
        <v>980.04049</v>
      </c>
      <c r="I42" s="676">
        <v>980.04049</v>
      </c>
      <c r="J42" s="558">
        <v>0</v>
      </c>
      <c r="K42" s="558">
        <v>0</v>
      </c>
      <c r="L42" s="558">
        <v>0</v>
      </c>
      <c r="M42" s="677">
        <f aca="true" t="shared" si="13" ref="M42:M50">+H42-I42</f>
        <v>0</v>
      </c>
      <c r="N42" s="491"/>
      <c r="O42" s="561">
        <v>0</v>
      </c>
      <c r="P42" s="677">
        <f t="shared" si="12"/>
        <v>980.04049</v>
      </c>
    </row>
    <row r="43" spans="1:16" s="459" customFormat="1" ht="12.75" customHeight="1" hidden="1">
      <c r="A43" s="495">
        <f t="shared" si="10"/>
        <v>37</v>
      </c>
      <c r="B43" s="566"/>
      <c r="C43" s="567"/>
      <c r="D43" s="831"/>
      <c r="E43" s="558"/>
      <c r="F43" s="558"/>
      <c r="G43" s="558"/>
      <c r="H43" s="676">
        <f>+D43+F43</f>
        <v>0</v>
      </c>
      <c r="I43" s="676">
        <f>+E43+G43</f>
        <v>0</v>
      </c>
      <c r="J43" s="558"/>
      <c r="K43" s="558"/>
      <c r="L43" s="558"/>
      <c r="M43" s="677">
        <f t="shared" si="13"/>
        <v>0</v>
      </c>
      <c r="N43" s="491"/>
      <c r="O43" s="561"/>
      <c r="P43" s="677">
        <f t="shared" si="12"/>
        <v>0</v>
      </c>
    </row>
    <row r="44" spans="1:16" s="459" customFormat="1" ht="12.75" customHeight="1" hidden="1">
      <c r="A44" s="495">
        <f t="shared" si="10"/>
        <v>38</v>
      </c>
      <c r="B44" s="566"/>
      <c r="C44" s="567"/>
      <c r="D44" s="831"/>
      <c r="E44" s="558"/>
      <c r="F44" s="558"/>
      <c r="G44" s="558"/>
      <c r="H44" s="676">
        <f>+D44+F44</f>
        <v>0</v>
      </c>
      <c r="I44" s="676">
        <f>+E44+G44</f>
        <v>0</v>
      </c>
      <c r="J44" s="558"/>
      <c r="K44" s="558"/>
      <c r="L44" s="558"/>
      <c r="M44" s="677">
        <f t="shared" si="13"/>
        <v>0</v>
      </c>
      <c r="N44" s="491"/>
      <c r="O44" s="561"/>
      <c r="P44" s="677">
        <f t="shared" si="12"/>
        <v>0</v>
      </c>
    </row>
    <row r="45" spans="1:16" ht="12.75" customHeight="1">
      <c r="A45" s="495">
        <f>A42+1</f>
        <v>37</v>
      </c>
      <c r="B45" s="1016" t="s">
        <v>878</v>
      </c>
      <c r="C45" s="1015"/>
      <c r="D45" s="830">
        <f>SUM(D46:D50)</f>
        <v>1189.28561</v>
      </c>
      <c r="E45" s="830">
        <f aca="true" t="shared" si="14" ref="E45:L45">SUM(E46:E50)</f>
        <v>1189.28561</v>
      </c>
      <c r="F45" s="830">
        <f t="shared" si="14"/>
        <v>0</v>
      </c>
      <c r="G45" s="830">
        <f t="shared" si="14"/>
        <v>0</v>
      </c>
      <c r="H45" s="830">
        <f t="shared" si="14"/>
        <v>1189.28561</v>
      </c>
      <c r="I45" s="830">
        <f t="shared" si="14"/>
        <v>1189.28561</v>
      </c>
      <c r="J45" s="830">
        <f t="shared" si="14"/>
        <v>0</v>
      </c>
      <c r="K45" s="830">
        <f t="shared" si="14"/>
        <v>0</v>
      </c>
      <c r="L45" s="830">
        <f t="shared" si="14"/>
        <v>0</v>
      </c>
      <c r="M45" s="677">
        <f t="shared" si="13"/>
        <v>0</v>
      </c>
      <c r="N45" s="484"/>
      <c r="O45" s="675">
        <f>SUM(O46:O50)</f>
        <v>0</v>
      </c>
      <c r="P45" s="1022">
        <f>SUM(P46:P50)</f>
        <v>1189.28561</v>
      </c>
    </row>
    <row r="46" spans="1:16" s="459" customFormat="1" ht="4.5" customHeight="1" hidden="1">
      <c r="A46" s="495">
        <f t="shared" si="10"/>
        <v>38</v>
      </c>
      <c r="B46" s="820" t="s">
        <v>1189</v>
      </c>
      <c r="C46" s="822"/>
      <c r="D46" s="831"/>
      <c r="E46" s="558"/>
      <c r="F46" s="558"/>
      <c r="G46" s="558"/>
      <c r="H46" s="676">
        <f aca="true" t="shared" si="15" ref="H46:I50">+D46+F46</f>
        <v>0</v>
      </c>
      <c r="I46" s="676">
        <f t="shared" si="15"/>
        <v>0</v>
      </c>
      <c r="J46" s="558"/>
      <c r="K46" s="558"/>
      <c r="L46" s="558"/>
      <c r="M46" s="677">
        <f t="shared" si="13"/>
        <v>0</v>
      </c>
      <c r="N46" s="491"/>
      <c r="O46" s="561"/>
      <c r="P46" s="677">
        <f>+I46+O46</f>
        <v>0</v>
      </c>
    </row>
    <row r="47" spans="1:16" s="459" customFormat="1" ht="12.75" customHeight="1" hidden="1">
      <c r="A47" s="489">
        <f t="shared" si="10"/>
        <v>39</v>
      </c>
      <c r="B47" s="820"/>
      <c r="C47" s="822"/>
      <c r="D47" s="831"/>
      <c r="E47" s="558"/>
      <c r="F47" s="558"/>
      <c r="G47" s="558"/>
      <c r="H47" s="676">
        <f t="shared" si="15"/>
        <v>0</v>
      </c>
      <c r="I47" s="676">
        <f t="shared" si="15"/>
        <v>0</v>
      </c>
      <c r="J47" s="558"/>
      <c r="K47" s="558"/>
      <c r="L47" s="558"/>
      <c r="M47" s="677">
        <f t="shared" si="13"/>
        <v>0</v>
      </c>
      <c r="N47" s="491"/>
      <c r="O47" s="561"/>
      <c r="P47" s="677">
        <f>+I47+O47</f>
        <v>0</v>
      </c>
    </row>
    <row r="48" spans="1:16" s="459" customFormat="1" ht="12.75" customHeight="1" hidden="1">
      <c r="A48" s="489">
        <f t="shared" si="10"/>
        <v>40</v>
      </c>
      <c r="B48" s="820"/>
      <c r="C48" s="822"/>
      <c r="D48" s="831"/>
      <c r="E48" s="558"/>
      <c r="F48" s="558"/>
      <c r="G48" s="558"/>
      <c r="H48" s="676">
        <f t="shared" si="15"/>
        <v>0</v>
      </c>
      <c r="I48" s="676">
        <f t="shared" si="15"/>
        <v>0</v>
      </c>
      <c r="J48" s="558"/>
      <c r="K48" s="558"/>
      <c r="L48" s="558"/>
      <c r="M48" s="677">
        <f t="shared" si="13"/>
        <v>0</v>
      </c>
      <c r="N48" s="491"/>
      <c r="O48" s="561"/>
      <c r="P48" s="677">
        <f>+I48+O48</f>
        <v>0</v>
      </c>
    </row>
    <row r="49" spans="1:16" s="459" customFormat="1" ht="12.75" customHeight="1" thickBot="1">
      <c r="A49" s="489">
        <f>A45+1</f>
        <v>38</v>
      </c>
      <c r="B49" s="820" t="s">
        <v>1189</v>
      </c>
      <c r="C49" s="822"/>
      <c r="D49" s="1023">
        <v>1189.28561</v>
      </c>
      <c r="E49" s="1024">
        <v>1189.28561</v>
      </c>
      <c r="F49" s="1024">
        <v>0</v>
      </c>
      <c r="G49" s="1024">
        <v>0</v>
      </c>
      <c r="H49" s="676">
        <v>1189.28561</v>
      </c>
      <c r="I49" s="676">
        <v>1189.28561</v>
      </c>
      <c r="J49" s="1024">
        <v>0</v>
      </c>
      <c r="K49" s="1024">
        <v>0</v>
      </c>
      <c r="L49" s="1024">
        <v>0</v>
      </c>
      <c r="M49" s="677">
        <f t="shared" si="13"/>
        <v>0</v>
      </c>
      <c r="N49" s="1025"/>
      <c r="O49" s="1023">
        <v>0</v>
      </c>
      <c r="P49" s="677">
        <f>+I49+O49</f>
        <v>1189.28561</v>
      </c>
    </row>
    <row r="50" spans="1:16" s="459" customFormat="1" ht="12.75" customHeight="1" hidden="1" thickBot="1">
      <c r="A50" s="1026">
        <f>A49+1</f>
        <v>39</v>
      </c>
      <c r="B50" s="1027"/>
      <c r="C50" s="835"/>
      <c r="D50" s="866"/>
      <c r="E50" s="570"/>
      <c r="F50" s="570"/>
      <c r="G50" s="570"/>
      <c r="H50" s="676">
        <f t="shared" si="15"/>
        <v>0</v>
      </c>
      <c r="I50" s="676">
        <f t="shared" si="15"/>
        <v>0</v>
      </c>
      <c r="J50" s="570"/>
      <c r="K50" s="570"/>
      <c r="L50" s="570"/>
      <c r="M50" s="677">
        <f t="shared" si="13"/>
        <v>0</v>
      </c>
      <c r="N50" s="1028"/>
      <c r="O50" s="866"/>
      <c r="P50" s="677">
        <f>+I50+O50</f>
        <v>0</v>
      </c>
    </row>
    <row r="51" spans="1:17" s="199" customFormat="1" ht="14.25" customHeight="1" thickBot="1">
      <c r="A51" s="496">
        <v>39</v>
      </c>
      <c r="B51" s="827" t="s">
        <v>740</v>
      </c>
      <c r="C51" s="828"/>
      <c r="D51" s="1134">
        <f aca="true" t="shared" si="16" ref="D51:M51">+D7+D22+D33+D37</f>
        <v>3602804.57649</v>
      </c>
      <c r="E51" s="1134">
        <f t="shared" si="16"/>
        <v>3602243.8912999993</v>
      </c>
      <c r="F51" s="1134">
        <f t="shared" si="16"/>
        <v>67952</v>
      </c>
      <c r="G51" s="1134">
        <f t="shared" si="16"/>
        <v>67949.0585</v>
      </c>
      <c r="H51" s="1134">
        <f t="shared" si="16"/>
        <v>3670756.57649</v>
      </c>
      <c r="I51" s="1134">
        <f t="shared" si="16"/>
        <v>3670192.9497999996</v>
      </c>
      <c r="J51" s="1134">
        <f t="shared" si="16"/>
        <v>94.57446</v>
      </c>
      <c r="K51" s="1134">
        <f t="shared" si="16"/>
        <v>212840.0133</v>
      </c>
      <c r="L51" s="1134">
        <f t="shared" si="16"/>
        <v>187.55758</v>
      </c>
      <c r="M51" s="1136">
        <f t="shared" si="16"/>
        <v>563.6266900000165</v>
      </c>
      <c r="N51" s="1158"/>
      <c r="O51" s="1133">
        <f>+O7+O22+O33+O37</f>
        <v>181210.45466000002</v>
      </c>
      <c r="P51" s="1136">
        <f>+P7+P22+P33+P37</f>
        <v>3851403.4044599994</v>
      </c>
      <c r="Q51" s="203"/>
    </row>
    <row r="52" spans="1:16" s="203" customFormat="1" ht="11.25" customHeight="1">
      <c r="A52" s="497"/>
      <c r="B52" s="205"/>
      <c r="C52" s="510" t="s">
        <v>981</v>
      </c>
      <c r="D52" s="200"/>
      <c r="E52" s="200"/>
      <c r="F52" s="200"/>
      <c r="G52" s="200"/>
      <c r="H52" s="200"/>
      <c r="I52" s="200"/>
      <c r="J52" s="200"/>
      <c r="K52" s="200"/>
      <c r="L52" s="200"/>
      <c r="M52" s="200"/>
      <c r="O52" s="200"/>
      <c r="P52" s="200"/>
    </row>
    <row r="53" ht="12.75" customHeight="1">
      <c r="A53" s="481" t="s">
        <v>648</v>
      </c>
    </row>
    <row r="54" spans="1:16" ht="52.5" customHeight="1">
      <c r="A54" s="1268" t="s">
        <v>98</v>
      </c>
      <c r="B54" s="1268"/>
      <c r="C54" s="1268"/>
      <c r="D54" s="1268"/>
      <c r="E54" s="1268"/>
      <c r="F54" s="1268"/>
      <c r="G54" s="1268"/>
      <c r="H54" s="1268"/>
      <c r="I54" s="1268"/>
      <c r="J54" s="1268"/>
      <c r="K54" s="1268"/>
      <c r="L54" s="1268"/>
      <c r="M54" s="1268"/>
      <c r="N54" s="1268"/>
      <c r="O54" s="1268"/>
      <c r="P54" s="1268"/>
    </row>
    <row r="55" spans="1:16" ht="15">
      <c r="A55" s="1268" t="s">
        <v>125</v>
      </c>
      <c r="B55" s="1268"/>
      <c r="C55" s="1268"/>
      <c r="D55" s="1268"/>
      <c r="E55" s="1268"/>
      <c r="F55" s="1268"/>
      <c r="G55" s="1268"/>
      <c r="H55" s="1268"/>
      <c r="I55" s="1268"/>
      <c r="J55" s="1268"/>
      <c r="K55" s="1268"/>
      <c r="L55" s="1268"/>
      <c r="M55" s="1268"/>
      <c r="N55" s="1268"/>
      <c r="O55" s="1268"/>
      <c r="P55" s="1268"/>
    </row>
    <row r="56" spans="1:16" ht="26.25" customHeight="1">
      <c r="A56" s="1268" t="s">
        <v>820</v>
      </c>
      <c r="B56" s="1268"/>
      <c r="C56" s="1268"/>
      <c r="D56" s="1268"/>
      <c r="E56" s="1268"/>
      <c r="F56" s="1268"/>
      <c r="G56" s="1268"/>
      <c r="H56" s="1268"/>
      <c r="I56" s="1268"/>
      <c r="J56" s="1268"/>
      <c r="K56" s="1268"/>
      <c r="L56" s="1268"/>
      <c r="M56" s="1268"/>
      <c r="N56" s="1268"/>
      <c r="O56" s="1268"/>
      <c r="P56" s="1268"/>
    </row>
    <row r="57" spans="1:16" ht="27.75" customHeight="1">
      <c r="A57" s="1268" t="s">
        <v>128</v>
      </c>
      <c r="B57" s="1268"/>
      <c r="C57" s="1268"/>
      <c r="D57" s="1268"/>
      <c r="E57" s="1268"/>
      <c r="F57" s="1268"/>
      <c r="G57" s="1268"/>
      <c r="H57" s="1268"/>
      <c r="I57" s="1268"/>
      <c r="J57" s="1268"/>
      <c r="K57" s="1268"/>
      <c r="L57" s="1268"/>
      <c r="M57" s="1268"/>
      <c r="N57" s="1268"/>
      <c r="O57" s="1268"/>
      <c r="P57" s="1268"/>
    </row>
    <row r="58" spans="1:16" ht="15">
      <c r="A58" s="1268" t="s">
        <v>130</v>
      </c>
      <c r="B58" s="1268"/>
      <c r="C58" s="1268"/>
      <c r="D58" s="1268"/>
      <c r="E58" s="1268"/>
      <c r="F58" s="1268"/>
      <c r="G58" s="1268"/>
      <c r="H58" s="1268"/>
      <c r="I58" s="1268"/>
      <c r="J58" s="1268"/>
      <c r="K58" s="1268"/>
      <c r="L58" s="1268"/>
      <c r="M58" s="1268"/>
      <c r="N58" s="1268"/>
      <c r="O58" s="1268"/>
      <c r="P58" s="1268"/>
    </row>
    <row r="59" spans="1:16" ht="19.5" customHeight="1">
      <c r="A59" s="181"/>
      <c r="B59" s="181"/>
      <c r="C59" s="181"/>
      <c r="D59" s="181"/>
      <c r="E59" s="181"/>
      <c r="F59" s="181"/>
      <c r="G59" s="181"/>
      <c r="H59" s="181"/>
      <c r="I59" s="181"/>
      <c r="J59" s="181"/>
      <c r="K59" s="181"/>
      <c r="L59" s="181"/>
      <c r="M59" s="181"/>
      <c r="N59" s="181"/>
      <c r="O59" s="181"/>
      <c r="P59" s="181"/>
    </row>
    <row r="60" spans="1:3" ht="15">
      <c r="A60" s="183"/>
      <c r="C60" s="481"/>
    </row>
    <row r="61" ht="15">
      <c r="C61" s="481"/>
    </row>
    <row r="62" ht="15">
      <c r="C62" s="481"/>
    </row>
  </sheetData>
  <sheetProtection/>
  <mergeCells count="22">
    <mergeCell ref="A55:P55"/>
    <mergeCell ref="A56:P56"/>
    <mergeCell ref="A57:P57"/>
    <mergeCell ref="A58:P58"/>
    <mergeCell ref="B33:C33"/>
    <mergeCell ref="B34:C34"/>
    <mergeCell ref="B35:C35"/>
    <mergeCell ref="B36:C36"/>
    <mergeCell ref="B37:C37"/>
    <mergeCell ref="A54:P54"/>
    <mergeCell ref="M4:M5"/>
    <mergeCell ref="O4:O5"/>
    <mergeCell ref="P4:P5"/>
    <mergeCell ref="B8:C8"/>
    <mergeCell ref="B16:C16"/>
    <mergeCell ref="B22:C22"/>
    <mergeCell ref="A4:A6"/>
    <mergeCell ref="B4:C6"/>
    <mergeCell ref="D4:E4"/>
    <mergeCell ref="F4:G4"/>
    <mergeCell ref="H4:I4"/>
    <mergeCell ref="J4:L4"/>
  </mergeCells>
  <printOptions horizontalCentered="1"/>
  <pageMargins left="0.1968503937007874" right="0.1968503937007874" top="0.3937007874015748" bottom="0.3937007874015748" header="0.31496062992125984" footer="0.31496062992125984"/>
  <pageSetup fitToHeight="1" fitToWidth="1"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BN70"/>
  <sheetViews>
    <sheetView zoomScale="89" zoomScaleNormal="89" zoomScalePageLayoutView="0" workbookViewId="0" topLeftCell="A1">
      <pane xSplit="3" ySplit="6" topLeftCell="D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3.57421875" style="199" customWidth="1"/>
    <col min="2" max="2" width="4.140625" style="199" customWidth="1"/>
    <col min="3" max="3" width="49.28125" style="199" customWidth="1"/>
    <col min="4" max="4" width="13.00390625" style="199" bestFit="1" customWidth="1"/>
    <col min="5" max="5" width="13.140625" style="199" customWidth="1"/>
    <col min="6" max="6" width="13.8515625" style="199" customWidth="1"/>
    <col min="7" max="7" width="12.28125" style="199" customWidth="1"/>
    <col min="8" max="9" width="13.140625" style="199" customWidth="1"/>
    <col min="10" max="10" width="11.421875" style="199" customWidth="1"/>
    <col min="11" max="11" width="13.7109375" style="199" customWidth="1"/>
    <col min="12" max="12" width="11.421875" style="199" customWidth="1"/>
    <col min="13" max="13" width="10.57421875" style="199" bestFit="1" customWidth="1"/>
    <col min="14" max="14" width="0.5625" style="200" customWidth="1"/>
    <col min="15" max="15" width="11.28125" style="199" bestFit="1" customWidth="1"/>
    <col min="16" max="16" width="10.140625" style="199" bestFit="1" customWidth="1"/>
    <col min="17" max="17" width="13.00390625" style="199" customWidth="1"/>
    <col min="18" max="19" width="9.421875" style="199" bestFit="1" customWidth="1"/>
    <col min="20" max="241" width="9.140625" style="199" customWidth="1"/>
    <col min="242" max="242" width="59.7109375" style="199" customWidth="1"/>
    <col min="243" max="249" width="10.57421875" style="199" customWidth="1"/>
    <col min="250" max="16384" width="9.140625" style="199" customWidth="1"/>
  </cols>
  <sheetData>
    <row r="1" spans="1:2" ht="23.25">
      <c r="A1" s="1157" t="s">
        <v>855</v>
      </c>
      <c r="B1" s="188"/>
    </row>
    <row r="2" spans="1:16" ht="13.5" customHeight="1">
      <c r="A2" s="188"/>
      <c r="B2" s="188"/>
      <c r="C2" s="481" t="s">
        <v>124</v>
      </c>
      <c r="P2" s="201" t="s">
        <v>513</v>
      </c>
    </row>
    <row r="3" spans="3:16" ht="2.25" customHeight="1" thickBot="1">
      <c r="C3" s="498"/>
      <c r="P3" s="201"/>
    </row>
    <row r="4" spans="1:16" s="481" customFormat="1" ht="30.75" customHeight="1">
      <c r="A4" s="1271" t="s">
        <v>492</v>
      </c>
      <c r="B4" s="1274"/>
      <c r="C4" s="1276" t="s">
        <v>1003</v>
      </c>
      <c r="D4" s="1279" t="s">
        <v>723</v>
      </c>
      <c r="E4" s="1254"/>
      <c r="F4" s="1254" t="s">
        <v>724</v>
      </c>
      <c r="G4" s="1254"/>
      <c r="H4" s="1280" t="s">
        <v>1214</v>
      </c>
      <c r="I4" s="1281"/>
      <c r="J4" s="1282" t="s">
        <v>99</v>
      </c>
      <c r="K4" s="1282" t="s">
        <v>100</v>
      </c>
      <c r="L4" s="1284" t="s">
        <v>101</v>
      </c>
      <c r="M4" s="1258" t="s">
        <v>1215</v>
      </c>
      <c r="N4" s="559"/>
      <c r="O4" s="1286" t="s">
        <v>1216</v>
      </c>
      <c r="P4" s="1262" t="s">
        <v>1213</v>
      </c>
    </row>
    <row r="5" spans="1:16" s="481" customFormat="1" ht="13.5" customHeight="1">
      <c r="A5" s="1272"/>
      <c r="B5" s="1275"/>
      <c r="C5" s="1277"/>
      <c r="D5" s="189" t="s">
        <v>777</v>
      </c>
      <c r="E5" s="185" t="s">
        <v>102</v>
      </c>
      <c r="F5" s="185" t="s">
        <v>650</v>
      </c>
      <c r="G5" s="177" t="s">
        <v>655</v>
      </c>
      <c r="H5" s="177" t="s">
        <v>650</v>
      </c>
      <c r="I5" s="499" t="s">
        <v>655</v>
      </c>
      <c r="J5" s="1283"/>
      <c r="K5" s="1283"/>
      <c r="L5" s="1285"/>
      <c r="M5" s="1259"/>
      <c r="N5" s="559"/>
      <c r="O5" s="1287"/>
      <c r="P5" s="1263"/>
    </row>
    <row r="6" spans="1:16" s="481" customFormat="1" ht="13.5" customHeight="1" thickBot="1">
      <c r="A6" s="1273"/>
      <c r="B6" s="1275"/>
      <c r="C6" s="1278"/>
      <c r="D6" s="836" t="s">
        <v>572</v>
      </c>
      <c r="E6" s="552" t="s">
        <v>573</v>
      </c>
      <c r="F6" s="553" t="s">
        <v>574</v>
      </c>
      <c r="G6" s="553" t="s">
        <v>575</v>
      </c>
      <c r="H6" s="553" t="s">
        <v>652</v>
      </c>
      <c r="I6" s="837" t="s">
        <v>653</v>
      </c>
      <c r="J6" s="555" t="s">
        <v>780</v>
      </c>
      <c r="K6" s="555" t="s">
        <v>794</v>
      </c>
      <c r="L6" s="554" t="s">
        <v>578</v>
      </c>
      <c r="M6" s="557" t="s">
        <v>728</v>
      </c>
      <c r="N6" s="559"/>
      <c r="O6" s="730" t="s">
        <v>580</v>
      </c>
      <c r="P6" s="557" t="s">
        <v>791</v>
      </c>
    </row>
    <row r="7" spans="1:17" s="483" customFormat="1" ht="15" customHeight="1">
      <c r="A7" s="877">
        <v>1</v>
      </c>
      <c r="B7" s="894" t="s">
        <v>654</v>
      </c>
      <c r="C7" s="895"/>
      <c r="D7" s="890">
        <v>1933437.09649</v>
      </c>
      <c r="E7" s="890">
        <v>1921498.9531399999</v>
      </c>
      <c r="F7" s="890">
        <v>30951.582</v>
      </c>
      <c r="G7" s="890">
        <v>30948.624</v>
      </c>
      <c r="H7" s="890">
        <v>1964388.6784899998</v>
      </c>
      <c r="I7" s="890">
        <v>1952447.57714</v>
      </c>
      <c r="J7" s="890"/>
      <c r="K7" s="890">
        <v>26217</v>
      </c>
      <c r="L7" s="890">
        <v>32087.55288</v>
      </c>
      <c r="M7" s="896">
        <v>11941.101349999997</v>
      </c>
      <c r="N7" s="503"/>
      <c r="O7" s="897">
        <v>0</v>
      </c>
      <c r="P7" s="896">
        <f>+P8+P17</f>
        <v>1952447.57714</v>
      </c>
      <c r="Q7" s="821"/>
    </row>
    <row r="8" spans="1:16" s="483" customFormat="1" ht="13.5" customHeight="1">
      <c r="A8" s="500">
        <f>A7+1</f>
        <v>2</v>
      </c>
      <c r="B8" s="562"/>
      <c r="C8" s="1017" t="s">
        <v>828</v>
      </c>
      <c r="D8" s="850">
        <v>1415634.73265</v>
      </c>
      <c r="E8" s="851">
        <v>1414673.51595</v>
      </c>
      <c r="F8" s="851">
        <v>27351.582</v>
      </c>
      <c r="G8" s="851">
        <v>27348.624</v>
      </c>
      <c r="H8" s="851">
        <v>1442986.3146499998</v>
      </c>
      <c r="I8" s="851">
        <v>1442022.13995</v>
      </c>
      <c r="J8" s="851"/>
      <c r="K8" s="851">
        <v>15762</v>
      </c>
      <c r="L8" s="851">
        <v>26967.9542</v>
      </c>
      <c r="M8" s="852">
        <v>964.1746999999696</v>
      </c>
      <c r="N8" s="503"/>
      <c r="O8" s="853">
        <v>0</v>
      </c>
      <c r="P8" s="852">
        <f>SUM(P9:P10)</f>
        <v>1442022.13995</v>
      </c>
    </row>
    <row r="9" spans="1:16" s="481" customFormat="1" ht="12.75" customHeight="1">
      <c r="A9" s="848">
        <f>A8+1</f>
        <v>3</v>
      </c>
      <c r="B9" s="177"/>
      <c r="C9" s="841" t="s">
        <v>24</v>
      </c>
      <c r="D9" s="831">
        <v>1360956.099</v>
      </c>
      <c r="E9" s="831">
        <v>1360837.4185499998</v>
      </c>
      <c r="F9" s="831">
        <v>27351.582</v>
      </c>
      <c r="G9" s="831">
        <v>27348.624</v>
      </c>
      <c r="H9" s="485">
        <v>1388307.6809999999</v>
      </c>
      <c r="I9" s="485">
        <v>1388186.04255</v>
      </c>
      <c r="J9" s="558"/>
      <c r="K9" s="831">
        <v>0</v>
      </c>
      <c r="L9" s="831">
        <v>26929.03183</v>
      </c>
      <c r="M9" s="486">
        <v>121.63844999996945</v>
      </c>
      <c r="N9" s="501"/>
      <c r="O9" s="561">
        <v>0</v>
      </c>
      <c r="P9" s="677">
        <f>I9+O9</f>
        <v>1388186.04255</v>
      </c>
    </row>
    <row r="10" spans="1:16" s="481" customFormat="1" ht="12.75" customHeight="1">
      <c r="A10" s="189">
        <f aca="true" t="shared" si="0" ref="A10:A19">+A9+1</f>
        <v>4</v>
      </c>
      <c r="B10" s="177"/>
      <c r="C10" s="841" t="s">
        <v>20</v>
      </c>
      <c r="D10" s="839">
        <v>54678.63365</v>
      </c>
      <c r="E10" s="839">
        <v>53836.0974</v>
      </c>
      <c r="F10" s="839">
        <v>0</v>
      </c>
      <c r="G10" s="839">
        <v>0</v>
      </c>
      <c r="H10" s="839">
        <v>54678.63365</v>
      </c>
      <c r="I10" s="839">
        <v>53836.0974</v>
      </c>
      <c r="J10" s="838"/>
      <c r="K10" s="839">
        <v>15762</v>
      </c>
      <c r="L10" s="839">
        <v>38.92237</v>
      </c>
      <c r="M10" s="839">
        <v>842.5362500000001</v>
      </c>
      <c r="N10" s="501"/>
      <c r="O10" s="678">
        <v>0</v>
      </c>
      <c r="P10" s="1154">
        <f>SUM(P11:P16)</f>
        <v>53836.0974</v>
      </c>
    </row>
    <row r="11" spans="1:16" s="481" customFormat="1" ht="12.75" customHeight="1">
      <c r="A11" s="189">
        <f t="shared" si="0"/>
        <v>5</v>
      </c>
      <c r="B11" s="177"/>
      <c r="C11" s="842" t="s">
        <v>838</v>
      </c>
      <c r="D11" s="831">
        <v>2405</v>
      </c>
      <c r="E11" s="831">
        <v>1879</v>
      </c>
      <c r="F11" s="831">
        <v>0</v>
      </c>
      <c r="G11" s="831">
        <v>0</v>
      </c>
      <c r="H11" s="485">
        <v>2405</v>
      </c>
      <c r="I11" s="485">
        <v>1879</v>
      </c>
      <c r="J11" s="558"/>
      <c r="K11" s="831">
        <v>0</v>
      </c>
      <c r="L11" s="831">
        <v>0</v>
      </c>
      <c r="M11" s="486">
        <v>526</v>
      </c>
      <c r="N11" s="501"/>
      <c r="O11" s="561">
        <v>0</v>
      </c>
      <c r="P11" s="677">
        <f aca="true" t="shared" si="1" ref="P11:P16">I11+O11</f>
        <v>1879</v>
      </c>
    </row>
    <row r="12" spans="1:16" s="481" customFormat="1" ht="12.75" customHeight="1">
      <c r="A12" s="189">
        <f t="shared" si="0"/>
        <v>6</v>
      </c>
      <c r="B12" s="177"/>
      <c r="C12" s="843" t="s">
        <v>839</v>
      </c>
      <c r="D12" s="831">
        <v>1744.44677</v>
      </c>
      <c r="E12" s="831">
        <v>1427.91052</v>
      </c>
      <c r="F12" s="831">
        <v>0</v>
      </c>
      <c r="G12" s="831">
        <v>0</v>
      </c>
      <c r="H12" s="485">
        <v>1744.44677</v>
      </c>
      <c r="I12" s="485">
        <v>1427.91052</v>
      </c>
      <c r="J12" s="558"/>
      <c r="K12" s="831">
        <v>0</v>
      </c>
      <c r="L12" s="831">
        <v>22.10788</v>
      </c>
      <c r="M12" s="486">
        <v>316.5362500000001</v>
      </c>
      <c r="N12" s="501"/>
      <c r="O12" s="561">
        <v>0</v>
      </c>
      <c r="P12" s="677">
        <f t="shared" si="1"/>
        <v>1427.91052</v>
      </c>
    </row>
    <row r="13" spans="1:16" s="481" customFormat="1" ht="12.75" customHeight="1">
      <c r="A13" s="189">
        <f t="shared" si="0"/>
        <v>7</v>
      </c>
      <c r="B13" s="177"/>
      <c r="C13" s="843" t="s">
        <v>1190</v>
      </c>
      <c r="D13" s="831">
        <v>48142.77988</v>
      </c>
      <c r="E13" s="831">
        <v>48142.77988</v>
      </c>
      <c r="F13" s="831">
        <v>0</v>
      </c>
      <c r="G13" s="831">
        <v>0</v>
      </c>
      <c r="H13" s="485">
        <v>48142.77988</v>
      </c>
      <c r="I13" s="485">
        <v>48142.77988</v>
      </c>
      <c r="J13" s="558"/>
      <c r="K13" s="831">
        <v>15762</v>
      </c>
      <c r="L13" s="831">
        <v>0</v>
      </c>
      <c r="M13" s="486">
        <v>0</v>
      </c>
      <c r="N13" s="501"/>
      <c r="O13" s="561">
        <v>0</v>
      </c>
      <c r="P13" s="677">
        <f t="shared" si="1"/>
        <v>48142.77988</v>
      </c>
    </row>
    <row r="14" spans="1:16" s="506" customFormat="1" ht="12.75" customHeight="1">
      <c r="A14" s="489">
        <f>A13+1</f>
        <v>8</v>
      </c>
      <c r="B14" s="564"/>
      <c r="C14" s="844" t="s">
        <v>879</v>
      </c>
      <c r="D14" s="831">
        <v>2194</v>
      </c>
      <c r="E14" s="831">
        <v>2194</v>
      </c>
      <c r="F14" s="831">
        <v>0</v>
      </c>
      <c r="G14" s="831">
        <v>0</v>
      </c>
      <c r="H14" s="485">
        <v>2194</v>
      </c>
      <c r="I14" s="485">
        <v>2194</v>
      </c>
      <c r="J14" s="558"/>
      <c r="K14" s="831">
        <v>0</v>
      </c>
      <c r="L14" s="831">
        <v>9.17792</v>
      </c>
      <c r="M14" s="486">
        <v>0</v>
      </c>
      <c r="N14" s="501"/>
      <c r="O14" s="561">
        <v>0</v>
      </c>
      <c r="P14" s="677">
        <f t="shared" si="1"/>
        <v>2194</v>
      </c>
    </row>
    <row r="15" spans="1:16" s="506" customFormat="1" ht="12.75" customHeight="1">
      <c r="A15" s="489">
        <f>A14+1</f>
        <v>9</v>
      </c>
      <c r="B15" s="564"/>
      <c r="C15" s="844" t="s">
        <v>1191</v>
      </c>
      <c r="D15" s="831">
        <v>41.407</v>
      </c>
      <c r="E15" s="831">
        <v>41.407</v>
      </c>
      <c r="F15" s="831">
        <v>0</v>
      </c>
      <c r="G15" s="831">
        <v>0</v>
      </c>
      <c r="H15" s="485">
        <v>41.407</v>
      </c>
      <c r="I15" s="485">
        <v>41.407</v>
      </c>
      <c r="J15" s="558"/>
      <c r="K15" s="831">
        <v>0</v>
      </c>
      <c r="L15" s="831">
        <v>2.977</v>
      </c>
      <c r="M15" s="486">
        <v>0</v>
      </c>
      <c r="N15" s="501"/>
      <c r="O15" s="561">
        <v>0</v>
      </c>
      <c r="P15" s="677">
        <f t="shared" si="1"/>
        <v>41.407</v>
      </c>
    </row>
    <row r="16" spans="1:16" s="506" customFormat="1" ht="12.75" customHeight="1">
      <c r="A16" s="489">
        <f>A15+1</f>
        <v>10</v>
      </c>
      <c r="B16" s="564"/>
      <c r="C16" s="844" t="s">
        <v>1192</v>
      </c>
      <c r="D16" s="831">
        <v>151</v>
      </c>
      <c r="E16" s="831">
        <v>151</v>
      </c>
      <c r="F16" s="831">
        <v>0</v>
      </c>
      <c r="G16" s="831">
        <v>0</v>
      </c>
      <c r="H16" s="485">
        <v>151</v>
      </c>
      <c r="I16" s="485">
        <v>151</v>
      </c>
      <c r="J16" s="558"/>
      <c r="K16" s="831">
        <v>0</v>
      </c>
      <c r="L16" s="831">
        <v>4.65957</v>
      </c>
      <c r="M16" s="486">
        <v>0</v>
      </c>
      <c r="N16" s="501"/>
      <c r="O16" s="561">
        <v>0</v>
      </c>
      <c r="P16" s="677">
        <f t="shared" si="1"/>
        <v>151</v>
      </c>
    </row>
    <row r="17" spans="1:16" s="483" customFormat="1" ht="13.5" customHeight="1">
      <c r="A17" s="493">
        <f>A16+1</f>
        <v>11</v>
      </c>
      <c r="B17" s="562"/>
      <c r="C17" s="1017" t="s">
        <v>122</v>
      </c>
      <c r="D17" s="850">
        <v>517802.36384</v>
      </c>
      <c r="E17" s="851">
        <v>506825.43718999997</v>
      </c>
      <c r="F17" s="851">
        <v>3600</v>
      </c>
      <c r="G17" s="851">
        <v>3600</v>
      </c>
      <c r="H17" s="851">
        <v>521402.36384</v>
      </c>
      <c r="I17" s="851">
        <v>510425.43718999997</v>
      </c>
      <c r="J17" s="851"/>
      <c r="K17" s="851">
        <v>10455</v>
      </c>
      <c r="L17" s="851">
        <v>5119.59868</v>
      </c>
      <c r="M17" s="852">
        <v>10976.926650000029</v>
      </c>
      <c r="N17" s="503"/>
      <c r="O17" s="853">
        <v>0</v>
      </c>
      <c r="P17" s="854">
        <f>+P18+P27+P28</f>
        <v>510425.43718999997</v>
      </c>
    </row>
    <row r="18" spans="1:17" s="483" customFormat="1" ht="12.75" customHeight="1">
      <c r="A18" s="502">
        <f t="shared" si="0"/>
        <v>12</v>
      </c>
      <c r="B18" s="563"/>
      <c r="C18" s="846" t="s">
        <v>21</v>
      </c>
      <c r="D18" s="1138">
        <v>145524.38425</v>
      </c>
      <c r="E18" s="1139">
        <v>137574.67257</v>
      </c>
      <c r="F18" s="1139">
        <v>0</v>
      </c>
      <c r="G18" s="1139">
        <v>0</v>
      </c>
      <c r="H18" s="1139">
        <v>145524.38425</v>
      </c>
      <c r="I18" s="1139">
        <v>137574.67257</v>
      </c>
      <c r="J18" s="1139"/>
      <c r="K18" s="1139">
        <v>5686</v>
      </c>
      <c r="L18" s="1139">
        <v>1567.2075</v>
      </c>
      <c r="M18" s="1140">
        <v>7949.7116799999985</v>
      </c>
      <c r="N18" s="1141"/>
      <c r="O18" s="1142">
        <v>0</v>
      </c>
      <c r="P18" s="861">
        <f>SUM(P19:P26)</f>
        <v>137574.67257</v>
      </c>
      <c r="Q18" s="1030"/>
    </row>
    <row r="19" spans="1:16" s="481" customFormat="1" ht="12.75" customHeight="1">
      <c r="A19" s="189">
        <f t="shared" si="0"/>
        <v>13</v>
      </c>
      <c r="B19" s="177"/>
      <c r="C19" s="844" t="s">
        <v>843</v>
      </c>
      <c r="D19" s="831">
        <v>7671.38425</v>
      </c>
      <c r="E19" s="831">
        <v>0</v>
      </c>
      <c r="F19" s="831">
        <v>0</v>
      </c>
      <c r="G19" s="831">
        <v>0</v>
      </c>
      <c r="H19" s="485">
        <v>7671.38425</v>
      </c>
      <c r="I19" s="485">
        <v>0</v>
      </c>
      <c r="J19" s="568"/>
      <c r="K19" s="831">
        <v>306</v>
      </c>
      <c r="L19" s="831">
        <v>72.98778</v>
      </c>
      <c r="M19" s="486">
        <v>7671.38425</v>
      </c>
      <c r="N19" s="501"/>
      <c r="O19" s="561">
        <v>0</v>
      </c>
      <c r="P19" s="677">
        <f aca="true" t="shared" si="2" ref="P19:P28">I19+O19</f>
        <v>0</v>
      </c>
    </row>
    <row r="20" spans="1:16" s="481" customFormat="1" ht="12.75" customHeight="1">
      <c r="A20" s="189">
        <f aca="true" t="shared" si="3" ref="A20:A27">A19+1</f>
        <v>14</v>
      </c>
      <c r="B20" s="177"/>
      <c r="C20" s="844" t="s">
        <v>840</v>
      </c>
      <c r="D20" s="831">
        <v>2736</v>
      </c>
      <c r="E20" s="831">
        <v>2736</v>
      </c>
      <c r="F20" s="831">
        <v>0</v>
      </c>
      <c r="G20" s="831">
        <v>0</v>
      </c>
      <c r="H20" s="485">
        <v>2736</v>
      </c>
      <c r="I20" s="485">
        <v>2736</v>
      </c>
      <c r="J20" s="568"/>
      <c r="K20" s="831">
        <v>0</v>
      </c>
      <c r="L20" s="831">
        <v>90.13731</v>
      </c>
      <c r="M20" s="486">
        <v>0</v>
      </c>
      <c r="N20" s="501"/>
      <c r="O20" s="561">
        <v>0</v>
      </c>
      <c r="P20" s="677">
        <f t="shared" si="2"/>
        <v>2736</v>
      </c>
    </row>
    <row r="21" spans="1:16" s="481" customFormat="1" ht="12.75" customHeight="1">
      <c r="A21" s="189">
        <f t="shared" si="3"/>
        <v>15</v>
      </c>
      <c r="B21" s="177"/>
      <c r="C21" s="844" t="s">
        <v>841</v>
      </c>
      <c r="D21" s="831">
        <v>31879</v>
      </c>
      <c r="E21" s="831">
        <v>31646.062570000002</v>
      </c>
      <c r="F21" s="831">
        <v>0</v>
      </c>
      <c r="G21" s="831">
        <v>0</v>
      </c>
      <c r="H21" s="485">
        <v>31879</v>
      </c>
      <c r="I21" s="485">
        <v>31646.062570000002</v>
      </c>
      <c r="J21" s="568"/>
      <c r="K21" s="831">
        <v>5191</v>
      </c>
      <c r="L21" s="831">
        <v>9.35</v>
      </c>
      <c r="M21" s="486">
        <v>232.93742999999813</v>
      </c>
      <c r="N21" s="501"/>
      <c r="O21" s="561">
        <v>0</v>
      </c>
      <c r="P21" s="677">
        <f t="shared" si="2"/>
        <v>31646.062570000002</v>
      </c>
    </row>
    <row r="22" spans="1:16" s="481" customFormat="1" ht="12.75" customHeight="1">
      <c r="A22" s="189">
        <f t="shared" si="3"/>
        <v>16</v>
      </c>
      <c r="B22" s="177"/>
      <c r="C22" s="844" t="s">
        <v>1101</v>
      </c>
      <c r="D22" s="831">
        <v>9080</v>
      </c>
      <c r="E22" s="831">
        <v>9079</v>
      </c>
      <c r="F22" s="831">
        <v>0</v>
      </c>
      <c r="G22" s="831">
        <v>0</v>
      </c>
      <c r="H22" s="485">
        <v>9080</v>
      </c>
      <c r="I22" s="485">
        <v>9079</v>
      </c>
      <c r="J22" s="568"/>
      <c r="K22" s="831">
        <v>0</v>
      </c>
      <c r="L22" s="831">
        <v>53.965140000000005</v>
      </c>
      <c r="M22" s="486">
        <v>1</v>
      </c>
      <c r="N22" s="501"/>
      <c r="O22" s="561">
        <v>0</v>
      </c>
      <c r="P22" s="677">
        <f t="shared" si="2"/>
        <v>9079</v>
      </c>
    </row>
    <row r="23" spans="1:16" s="481" customFormat="1" ht="12.75" customHeight="1">
      <c r="A23" s="189">
        <f t="shared" si="3"/>
        <v>17</v>
      </c>
      <c r="B23" s="177"/>
      <c r="C23" s="844" t="s">
        <v>842</v>
      </c>
      <c r="D23" s="831">
        <v>7068</v>
      </c>
      <c r="E23" s="831">
        <v>7023.61</v>
      </c>
      <c r="F23" s="831">
        <v>0</v>
      </c>
      <c r="G23" s="831">
        <v>0</v>
      </c>
      <c r="H23" s="485">
        <v>7068</v>
      </c>
      <c r="I23" s="485">
        <v>7023.61</v>
      </c>
      <c r="J23" s="568"/>
      <c r="K23" s="831">
        <v>0</v>
      </c>
      <c r="L23" s="831">
        <v>0</v>
      </c>
      <c r="M23" s="486">
        <v>44.39000000000033</v>
      </c>
      <c r="N23" s="501"/>
      <c r="O23" s="561">
        <v>0</v>
      </c>
      <c r="P23" s="677">
        <f t="shared" si="2"/>
        <v>7023.61</v>
      </c>
    </row>
    <row r="24" spans="1:16" s="481" customFormat="1" ht="12.75" customHeight="1">
      <c r="A24" s="189">
        <f t="shared" si="3"/>
        <v>18</v>
      </c>
      <c r="B24" s="177"/>
      <c r="C24" s="844" t="s">
        <v>880</v>
      </c>
      <c r="D24" s="831">
        <v>21635</v>
      </c>
      <c r="E24" s="831">
        <v>21635</v>
      </c>
      <c r="F24" s="831">
        <v>0</v>
      </c>
      <c r="G24" s="831">
        <v>0</v>
      </c>
      <c r="H24" s="485">
        <v>21635</v>
      </c>
      <c r="I24" s="485">
        <v>21635</v>
      </c>
      <c r="J24" s="568"/>
      <c r="K24" s="831">
        <v>0</v>
      </c>
      <c r="L24" s="831">
        <v>874.70476</v>
      </c>
      <c r="M24" s="486">
        <v>0</v>
      </c>
      <c r="N24" s="501"/>
      <c r="O24" s="561">
        <v>0</v>
      </c>
      <c r="P24" s="677">
        <f t="shared" si="2"/>
        <v>21635</v>
      </c>
    </row>
    <row r="25" spans="1:16" s="506" customFormat="1" ht="12.75" customHeight="1">
      <c r="A25" s="189">
        <f t="shared" si="3"/>
        <v>19</v>
      </c>
      <c r="B25" s="564"/>
      <c r="C25" s="844" t="s">
        <v>881</v>
      </c>
      <c r="D25" s="831">
        <v>44352</v>
      </c>
      <c r="E25" s="831">
        <v>44352</v>
      </c>
      <c r="F25" s="831">
        <v>0</v>
      </c>
      <c r="G25" s="831">
        <v>0</v>
      </c>
      <c r="H25" s="485">
        <v>44352</v>
      </c>
      <c r="I25" s="485">
        <v>44352</v>
      </c>
      <c r="J25" s="679"/>
      <c r="K25" s="831">
        <v>189</v>
      </c>
      <c r="L25" s="831">
        <v>436.20447</v>
      </c>
      <c r="M25" s="486">
        <v>0</v>
      </c>
      <c r="N25" s="501"/>
      <c r="O25" s="561">
        <v>0</v>
      </c>
      <c r="P25" s="677">
        <f t="shared" si="2"/>
        <v>44352</v>
      </c>
    </row>
    <row r="26" spans="1:16" s="481" customFormat="1" ht="12.75" customHeight="1">
      <c r="A26" s="189">
        <f t="shared" si="3"/>
        <v>20</v>
      </c>
      <c r="B26" s="177"/>
      <c r="C26" s="844" t="s">
        <v>882</v>
      </c>
      <c r="D26" s="831">
        <v>21103</v>
      </c>
      <c r="E26" s="831">
        <v>21103</v>
      </c>
      <c r="F26" s="831">
        <v>0</v>
      </c>
      <c r="G26" s="831">
        <v>0</v>
      </c>
      <c r="H26" s="485">
        <v>21103</v>
      </c>
      <c r="I26" s="485">
        <v>21103</v>
      </c>
      <c r="J26" s="568"/>
      <c r="K26" s="831">
        <v>0</v>
      </c>
      <c r="L26" s="831">
        <v>29.85804</v>
      </c>
      <c r="M26" s="486">
        <v>0</v>
      </c>
      <c r="N26" s="501"/>
      <c r="O26" s="561">
        <v>0</v>
      </c>
      <c r="P26" s="677">
        <f t="shared" si="2"/>
        <v>21103</v>
      </c>
    </row>
    <row r="27" spans="1:16" s="483" customFormat="1" ht="12.75" customHeight="1">
      <c r="A27" s="502">
        <f t="shared" si="3"/>
        <v>21</v>
      </c>
      <c r="B27" s="563"/>
      <c r="C27" s="845" t="s">
        <v>22</v>
      </c>
      <c r="D27" s="831">
        <v>293552.97959</v>
      </c>
      <c r="E27" s="831">
        <v>290525.76462</v>
      </c>
      <c r="F27" s="831">
        <v>0</v>
      </c>
      <c r="G27" s="831">
        <v>0</v>
      </c>
      <c r="H27" s="855">
        <v>293552.97959</v>
      </c>
      <c r="I27" s="855">
        <v>290525.76462</v>
      </c>
      <c r="J27" s="569"/>
      <c r="K27" s="831">
        <v>0</v>
      </c>
      <c r="L27" s="831">
        <v>2061.2618</v>
      </c>
      <c r="M27" s="856">
        <v>3027.21497000003</v>
      </c>
      <c r="N27" s="503"/>
      <c r="O27" s="561">
        <v>0</v>
      </c>
      <c r="P27" s="857">
        <f t="shared" si="2"/>
        <v>290525.76462</v>
      </c>
    </row>
    <row r="28" spans="1:16" s="483" customFormat="1" ht="12.75" customHeight="1">
      <c r="A28" s="502">
        <f>+A27+1</f>
        <v>22</v>
      </c>
      <c r="B28" s="563"/>
      <c r="C28" s="845" t="s">
        <v>23</v>
      </c>
      <c r="D28" s="831">
        <v>78725</v>
      </c>
      <c r="E28" s="831">
        <v>78725</v>
      </c>
      <c r="F28" s="831">
        <v>3600</v>
      </c>
      <c r="G28" s="831">
        <v>3600</v>
      </c>
      <c r="H28" s="855">
        <v>82325</v>
      </c>
      <c r="I28" s="855">
        <v>82325</v>
      </c>
      <c r="J28" s="569"/>
      <c r="K28" s="831">
        <v>4769</v>
      </c>
      <c r="L28" s="831">
        <v>1491.1293799999999</v>
      </c>
      <c r="M28" s="856">
        <v>0</v>
      </c>
      <c r="N28" s="503"/>
      <c r="O28" s="561">
        <v>0</v>
      </c>
      <c r="P28" s="857">
        <f t="shared" si="2"/>
        <v>82325</v>
      </c>
    </row>
    <row r="29" spans="1:16" s="483" customFormat="1" ht="13.5" customHeight="1">
      <c r="A29" s="878">
        <f>+A28+1</f>
        <v>23</v>
      </c>
      <c r="B29" s="1016" t="s">
        <v>781</v>
      </c>
      <c r="C29" s="1017"/>
      <c r="D29" s="850">
        <v>891339.7470900001</v>
      </c>
      <c r="E29" s="851">
        <v>880738.1144900001</v>
      </c>
      <c r="F29" s="851">
        <v>5340</v>
      </c>
      <c r="G29" s="851">
        <v>4846.7007</v>
      </c>
      <c r="H29" s="851">
        <v>896679.7470900001</v>
      </c>
      <c r="I29" s="851">
        <v>885584.8151900001</v>
      </c>
      <c r="J29" s="851"/>
      <c r="K29" s="851">
        <v>160519.17048</v>
      </c>
      <c r="L29" s="851">
        <v>10456.972999999998</v>
      </c>
      <c r="M29" s="852">
        <v>11094.931900000045</v>
      </c>
      <c r="N29" s="503"/>
      <c r="O29" s="853">
        <v>114.38059</v>
      </c>
      <c r="P29" s="858">
        <f>P30+P39</f>
        <v>885699.1957800001</v>
      </c>
    </row>
    <row r="30" spans="1:16" s="507" customFormat="1" ht="12.75" customHeight="1">
      <c r="A30" s="493">
        <f aca="true" t="shared" si="4" ref="A30:A38">A29+1</f>
        <v>24</v>
      </c>
      <c r="B30" s="565"/>
      <c r="C30" s="1017" t="s">
        <v>844</v>
      </c>
      <c r="D30" s="850">
        <v>17555.66091</v>
      </c>
      <c r="E30" s="851">
        <v>17417.19218</v>
      </c>
      <c r="F30" s="851">
        <v>2598</v>
      </c>
      <c r="G30" s="851">
        <v>2286.79298</v>
      </c>
      <c r="H30" s="851">
        <v>20153.66091</v>
      </c>
      <c r="I30" s="851">
        <v>19703.98516</v>
      </c>
      <c r="J30" s="851"/>
      <c r="K30" s="851">
        <v>1486</v>
      </c>
      <c r="L30" s="851">
        <v>466.87165</v>
      </c>
      <c r="M30" s="852">
        <v>449.67575000000033</v>
      </c>
      <c r="N30" s="1141"/>
      <c r="O30" s="853">
        <v>50</v>
      </c>
      <c r="P30" s="854">
        <f>SUM(P31:P38)</f>
        <v>19753.98516</v>
      </c>
    </row>
    <row r="31" spans="1:16" s="483" customFormat="1" ht="12.75" customHeight="1" hidden="1">
      <c r="A31" s="489">
        <f t="shared" si="4"/>
        <v>25</v>
      </c>
      <c r="B31" s="564"/>
      <c r="C31" s="847" t="s">
        <v>103</v>
      </c>
      <c r="D31" s="937">
        <v>0</v>
      </c>
      <c r="E31" s="558">
        <v>0</v>
      </c>
      <c r="F31" s="558">
        <v>0</v>
      </c>
      <c r="G31" s="558">
        <v>0</v>
      </c>
      <c r="H31" s="485">
        <v>0</v>
      </c>
      <c r="I31" s="485">
        <v>0</v>
      </c>
      <c r="J31" s="558"/>
      <c r="K31" s="558">
        <v>0</v>
      </c>
      <c r="L31" s="558">
        <v>0</v>
      </c>
      <c r="M31" s="486">
        <v>0</v>
      </c>
      <c r="N31" s="505"/>
      <c r="O31" s="561">
        <v>0</v>
      </c>
      <c r="P31" s="677">
        <f aca="true" t="shared" si="5" ref="P31:P42">+I31+O31</f>
        <v>0</v>
      </c>
    </row>
    <row r="32" spans="1:19" s="483" customFormat="1" ht="12.75" customHeight="1">
      <c r="A32" s="489">
        <f>A30+1</f>
        <v>25</v>
      </c>
      <c r="B32" s="564"/>
      <c r="C32" s="847" t="s">
        <v>104</v>
      </c>
      <c r="D32" s="831">
        <v>15106</v>
      </c>
      <c r="E32" s="831">
        <v>14967.53127</v>
      </c>
      <c r="F32" s="831">
        <v>333</v>
      </c>
      <c r="G32" s="831">
        <v>306.79284</v>
      </c>
      <c r="H32" s="485">
        <v>15439</v>
      </c>
      <c r="I32" s="485">
        <v>15274.32411</v>
      </c>
      <c r="J32" s="558"/>
      <c r="K32" s="831">
        <v>1486</v>
      </c>
      <c r="L32" s="831">
        <v>451.28231</v>
      </c>
      <c r="M32" s="486">
        <v>164.67589000000044</v>
      </c>
      <c r="N32" s="505"/>
      <c r="O32" s="561">
        <v>0</v>
      </c>
      <c r="P32" s="677">
        <f t="shared" si="5"/>
        <v>15274.32411</v>
      </c>
      <c r="Q32" s="1030"/>
      <c r="R32" s="1030"/>
      <c r="S32" s="1030"/>
    </row>
    <row r="33" spans="1:16" s="483" customFormat="1" ht="12.75" customHeight="1">
      <c r="A33" s="489">
        <f t="shared" si="4"/>
        <v>26</v>
      </c>
      <c r="B33" s="564"/>
      <c r="C33" s="847" t="s">
        <v>835</v>
      </c>
      <c r="D33" s="831">
        <v>1821</v>
      </c>
      <c r="E33" s="831">
        <v>1821</v>
      </c>
      <c r="F33" s="831">
        <v>0</v>
      </c>
      <c r="G33" s="831">
        <v>0</v>
      </c>
      <c r="H33" s="485">
        <v>1821</v>
      </c>
      <c r="I33" s="485">
        <v>1821</v>
      </c>
      <c r="J33" s="558"/>
      <c r="K33" s="831">
        <v>0</v>
      </c>
      <c r="L33" s="831">
        <v>0</v>
      </c>
      <c r="M33" s="486">
        <v>0</v>
      </c>
      <c r="N33" s="505"/>
      <c r="O33" s="561">
        <v>50</v>
      </c>
      <c r="P33" s="677">
        <f t="shared" si="5"/>
        <v>1871</v>
      </c>
    </row>
    <row r="34" spans="1:16" s="483" customFormat="1" ht="12.75" customHeight="1" hidden="1">
      <c r="A34" s="489">
        <f t="shared" si="4"/>
        <v>27</v>
      </c>
      <c r="B34" s="564"/>
      <c r="C34" s="1162" t="s">
        <v>883</v>
      </c>
      <c r="D34" s="831">
        <v>0</v>
      </c>
      <c r="E34" s="831">
        <v>0</v>
      </c>
      <c r="F34" s="831">
        <v>0</v>
      </c>
      <c r="G34" s="831">
        <v>0</v>
      </c>
      <c r="H34" s="485">
        <v>0</v>
      </c>
      <c r="I34" s="485">
        <v>0</v>
      </c>
      <c r="J34" s="558"/>
      <c r="K34" s="831">
        <v>0</v>
      </c>
      <c r="L34" s="831">
        <v>0</v>
      </c>
      <c r="M34" s="486">
        <v>0</v>
      </c>
      <c r="N34" s="505"/>
      <c r="O34" s="561">
        <v>0</v>
      </c>
      <c r="P34" s="677">
        <f t="shared" si="5"/>
        <v>0</v>
      </c>
    </row>
    <row r="35" spans="1:16" s="483" customFormat="1" ht="12.75" customHeight="1" hidden="1">
      <c r="A35" s="489">
        <f t="shared" si="4"/>
        <v>28</v>
      </c>
      <c r="B35" s="564"/>
      <c r="C35" s="1162" t="s">
        <v>105</v>
      </c>
      <c r="D35" s="831">
        <v>0</v>
      </c>
      <c r="E35" s="831">
        <v>0</v>
      </c>
      <c r="F35" s="831">
        <v>0</v>
      </c>
      <c r="G35" s="831">
        <v>0</v>
      </c>
      <c r="H35" s="485">
        <v>0</v>
      </c>
      <c r="I35" s="485">
        <v>0</v>
      </c>
      <c r="J35" s="558"/>
      <c r="K35" s="831">
        <v>0</v>
      </c>
      <c r="L35" s="831">
        <v>0</v>
      </c>
      <c r="M35" s="486">
        <v>0</v>
      </c>
      <c r="N35" s="505"/>
      <c r="O35" s="561">
        <v>0</v>
      </c>
      <c r="P35" s="677">
        <f t="shared" si="5"/>
        <v>0</v>
      </c>
    </row>
    <row r="36" spans="1:16" s="483" customFormat="1" ht="12.75" customHeight="1" hidden="1">
      <c r="A36" s="489">
        <f t="shared" si="4"/>
        <v>29</v>
      </c>
      <c r="B36" s="564"/>
      <c r="C36" s="1162" t="s">
        <v>106</v>
      </c>
      <c r="D36" s="831">
        <v>0</v>
      </c>
      <c r="E36" s="831">
        <v>0</v>
      </c>
      <c r="F36" s="831">
        <v>0</v>
      </c>
      <c r="G36" s="831">
        <v>0</v>
      </c>
      <c r="H36" s="485">
        <v>0</v>
      </c>
      <c r="I36" s="485">
        <v>0</v>
      </c>
      <c r="J36" s="558"/>
      <c r="K36" s="831">
        <v>0</v>
      </c>
      <c r="L36" s="831">
        <v>0</v>
      </c>
      <c r="M36" s="486">
        <v>0</v>
      </c>
      <c r="N36" s="505"/>
      <c r="O36" s="561">
        <v>0</v>
      </c>
      <c r="P36" s="677">
        <f t="shared" si="5"/>
        <v>0</v>
      </c>
    </row>
    <row r="37" spans="1:16" s="483" customFormat="1" ht="12.75" customHeight="1">
      <c r="A37" s="489">
        <f>A33+1</f>
        <v>27</v>
      </c>
      <c r="B37" s="564"/>
      <c r="C37" s="847" t="s">
        <v>107</v>
      </c>
      <c r="D37" s="831">
        <v>336</v>
      </c>
      <c r="E37" s="831">
        <v>336</v>
      </c>
      <c r="F37" s="831">
        <v>2265</v>
      </c>
      <c r="G37" s="831">
        <v>1980.00014</v>
      </c>
      <c r="H37" s="485">
        <v>2601</v>
      </c>
      <c r="I37" s="485">
        <v>2316.00014</v>
      </c>
      <c r="J37" s="558"/>
      <c r="K37" s="831">
        <v>0</v>
      </c>
      <c r="L37" s="831">
        <v>15.58934</v>
      </c>
      <c r="M37" s="486">
        <v>284.9998599999999</v>
      </c>
      <c r="N37" s="505"/>
      <c r="O37" s="561">
        <v>0</v>
      </c>
      <c r="P37" s="677">
        <f t="shared" si="5"/>
        <v>2316.00014</v>
      </c>
    </row>
    <row r="38" spans="1:16" s="483" customFormat="1" ht="12.75" customHeight="1">
      <c r="A38" s="489">
        <f t="shared" si="4"/>
        <v>28</v>
      </c>
      <c r="B38" s="564"/>
      <c r="C38" s="847" t="s">
        <v>884</v>
      </c>
      <c r="D38" s="831">
        <v>292.66091</v>
      </c>
      <c r="E38" s="831">
        <v>292.66091</v>
      </c>
      <c r="F38" s="831">
        <v>0</v>
      </c>
      <c r="G38" s="831">
        <v>0</v>
      </c>
      <c r="H38" s="485">
        <v>292.66091</v>
      </c>
      <c r="I38" s="485">
        <v>292.66091</v>
      </c>
      <c r="J38" s="558"/>
      <c r="K38" s="831">
        <v>0</v>
      </c>
      <c r="L38" s="831">
        <v>0</v>
      </c>
      <c r="M38" s="486">
        <v>0</v>
      </c>
      <c r="N38" s="505"/>
      <c r="O38" s="561">
        <v>0</v>
      </c>
      <c r="P38" s="677">
        <f t="shared" si="5"/>
        <v>292.66091</v>
      </c>
    </row>
    <row r="39" spans="1:16" s="483" customFormat="1" ht="12.75" customHeight="1">
      <c r="A39" s="849">
        <f>A38+1</f>
        <v>29</v>
      </c>
      <c r="B39" s="859"/>
      <c r="C39" s="1017" t="s">
        <v>885</v>
      </c>
      <c r="D39" s="860">
        <v>873784.0861800001</v>
      </c>
      <c r="E39" s="860">
        <v>863320.92231</v>
      </c>
      <c r="F39" s="860">
        <v>2742</v>
      </c>
      <c r="G39" s="860">
        <v>2559.90772</v>
      </c>
      <c r="H39" s="860">
        <v>876526.0861800001</v>
      </c>
      <c r="I39" s="860">
        <v>865880.8300300001</v>
      </c>
      <c r="J39" s="860"/>
      <c r="K39" s="860">
        <v>159033.17048</v>
      </c>
      <c r="L39" s="860">
        <v>9990.101349999999</v>
      </c>
      <c r="M39" s="860">
        <v>10645.256150000045</v>
      </c>
      <c r="N39" s="1143"/>
      <c r="O39" s="862">
        <v>64.38059</v>
      </c>
      <c r="P39" s="1155">
        <f>P40+P41+P42</f>
        <v>865945.21062</v>
      </c>
    </row>
    <row r="40" spans="1:66" s="507" customFormat="1" ht="12.75" customHeight="1">
      <c r="A40" s="489">
        <f>+A39+1</f>
        <v>30</v>
      </c>
      <c r="B40" s="565"/>
      <c r="C40" s="847" t="s">
        <v>886</v>
      </c>
      <c r="D40" s="831">
        <v>678212.3035</v>
      </c>
      <c r="E40" s="831">
        <v>674700.40079</v>
      </c>
      <c r="F40" s="831">
        <v>2177</v>
      </c>
      <c r="G40" s="831">
        <v>2004.2657199999999</v>
      </c>
      <c r="H40" s="485">
        <v>680389.3035</v>
      </c>
      <c r="I40" s="485">
        <v>676704.66651</v>
      </c>
      <c r="J40" s="558"/>
      <c r="K40" s="831">
        <v>125117.45467</v>
      </c>
      <c r="L40" s="831">
        <v>8556.505319999998</v>
      </c>
      <c r="M40" s="486">
        <v>3684.636990000028</v>
      </c>
      <c r="N40" s="501"/>
      <c r="O40" s="561">
        <v>4.19838</v>
      </c>
      <c r="P40" s="677">
        <f t="shared" si="5"/>
        <v>676708.86489</v>
      </c>
      <c r="Q40" s="483"/>
      <c r="R40" s="483"/>
      <c r="S40" s="483"/>
      <c r="T40" s="483"/>
      <c r="U40" s="483"/>
      <c r="V40" s="483"/>
      <c r="W40" s="483"/>
      <c r="X40" s="483"/>
      <c r="Y40" s="483"/>
      <c r="Z40" s="483"/>
      <c r="AA40" s="483"/>
      <c r="AB40" s="483"/>
      <c r="AC40" s="483"/>
      <c r="AD40" s="483"/>
      <c r="AE40" s="483"/>
      <c r="AF40" s="483"/>
      <c r="AG40" s="483"/>
      <c r="AH40" s="483"/>
      <c r="AI40" s="483"/>
      <c r="AJ40" s="483"/>
      <c r="AK40" s="483"/>
      <c r="AL40" s="483"/>
      <c r="AM40" s="483"/>
      <c r="AN40" s="483"/>
      <c r="AO40" s="483"/>
      <c r="AP40" s="483"/>
      <c r="AQ40" s="483"/>
      <c r="AR40" s="483"/>
      <c r="AS40" s="483"/>
      <c r="AT40" s="483"/>
      <c r="AU40" s="483"/>
      <c r="AV40" s="483"/>
      <c r="AW40" s="483"/>
      <c r="AX40" s="483"/>
      <c r="AY40" s="483"/>
      <c r="AZ40" s="483"/>
      <c r="BA40" s="483"/>
      <c r="BB40" s="483"/>
      <c r="BC40" s="483"/>
      <c r="BD40" s="483"/>
      <c r="BE40" s="483"/>
      <c r="BF40" s="483"/>
      <c r="BG40" s="483"/>
      <c r="BH40" s="483"/>
      <c r="BI40" s="483"/>
      <c r="BJ40" s="483"/>
      <c r="BK40" s="483"/>
      <c r="BL40" s="483"/>
      <c r="BM40" s="483"/>
      <c r="BN40" s="483"/>
    </row>
    <row r="41" spans="1:16" s="506" customFormat="1" ht="12.75" customHeight="1">
      <c r="A41" s="489">
        <f>+A40+1</f>
        <v>31</v>
      </c>
      <c r="B41" s="565"/>
      <c r="C41" s="847" t="s">
        <v>887</v>
      </c>
      <c r="D41" s="831">
        <v>31297.782680000004</v>
      </c>
      <c r="E41" s="831">
        <v>25243.85265</v>
      </c>
      <c r="F41" s="831">
        <v>0</v>
      </c>
      <c r="G41" s="831">
        <v>0</v>
      </c>
      <c r="H41" s="485">
        <v>31297.782680000004</v>
      </c>
      <c r="I41" s="485">
        <v>25243.85265</v>
      </c>
      <c r="J41" s="558"/>
      <c r="K41" s="831">
        <v>5235.29887</v>
      </c>
      <c r="L41" s="831">
        <v>160.02294999999998</v>
      </c>
      <c r="M41" s="486">
        <v>6053.930030000003</v>
      </c>
      <c r="N41" s="501"/>
      <c r="O41" s="561">
        <v>0</v>
      </c>
      <c r="P41" s="677">
        <f t="shared" si="5"/>
        <v>25243.85265</v>
      </c>
    </row>
    <row r="42" spans="1:16" s="506" customFormat="1" ht="12.75" customHeight="1">
      <c r="A42" s="489">
        <f>A41+1</f>
        <v>32</v>
      </c>
      <c r="B42" s="840"/>
      <c r="C42" s="847" t="s">
        <v>888</v>
      </c>
      <c r="D42" s="831">
        <v>164274</v>
      </c>
      <c r="E42" s="831">
        <v>163376.66887</v>
      </c>
      <c r="F42" s="831">
        <v>565</v>
      </c>
      <c r="G42" s="831">
        <v>555.642</v>
      </c>
      <c r="H42" s="485">
        <v>164839</v>
      </c>
      <c r="I42" s="485">
        <v>163932.31087</v>
      </c>
      <c r="J42" s="558"/>
      <c r="K42" s="831">
        <v>28680.41694</v>
      </c>
      <c r="L42" s="831">
        <v>1273.57308</v>
      </c>
      <c r="M42" s="486">
        <v>906.6891300000134</v>
      </c>
      <c r="N42" s="501"/>
      <c r="O42" s="561">
        <v>60.18221</v>
      </c>
      <c r="P42" s="677">
        <f t="shared" si="5"/>
        <v>163992.49308</v>
      </c>
    </row>
    <row r="43" spans="1:66" s="507" customFormat="1" ht="12.75" customHeight="1">
      <c r="A43" s="878">
        <f>+A42+1</f>
        <v>33</v>
      </c>
      <c r="B43" s="1016" t="s">
        <v>779</v>
      </c>
      <c r="C43" s="1017"/>
      <c r="D43" s="850">
        <v>200</v>
      </c>
      <c r="E43" s="851">
        <v>200</v>
      </c>
      <c r="F43" s="851">
        <v>0</v>
      </c>
      <c r="G43" s="851">
        <v>0</v>
      </c>
      <c r="H43" s="851">
        <v>200</v>
      </c>
      <c r="I43" s="851">
        <v>200</v>
      </c>
      <c r="J43" s="851"/>
      <c r="K43" s="851">
        <v>0</v>
      </c>
      <c r="L43" s="851">
        <v>0</v>
      </c>
      <c r="M43" s="852">
        <v>0</v>
      </c>
      <c r="N43" s="863"/>
      <c r="O43" s="853">
        <v>0</v>
      </c>
      <c r="P43" s="858">
        <f>I43+O43</f>
        <v>200</v>
      </c>
      <c r="Q43" s="483"/>
      <c r="R43" s="483"/>
      <c r="S43" s="483"/>
      <c r="T43" s="483"/>
      <c r="U43" s="483"/>
      <c r="V43" s="483"/>
      <c r="W43" s="483"/>
      <c r="X43" s="483"/>
      <c r="Y43" s="483"/>
      <c r="Z43" s="483"/>
      <c r="AA43" s="483"/>
      <c r="AB43" s="483"/>
      <c r="AC43" s="483"/>
      <c r="AD43" s="483"/>
      <c r="AE43" s="483"/>
      <c r="AF43" s="483"/>
      <c r="AG43" s="483"/>
      <c r="AH43" s="483"/>
      <c r="AI43" s="483"/>
      <c r="AJ43" s="483"/>
      <c r="BJ43" s="483"/>
      <c r="BK43" s="483"/>
      <c r="BL43" s="483"/>
      <c r="BM43" s="483"/>
      <c r="BN43" s="483"/>
    </row>
    <row r="44" spans="1:66" s="506" customFormat="1" ht="12.75" customHeight="1">
      <c r="A44" s="189">
        <f aca="true" t="shared" si="6" ref="A44:A56">+A43+1</f>
        <v>34</v>
      </c>
      <c r="B44" s="563"/>
      <c r="C44" s="847" t="s">
        <v>96</v>
      </c>
      <c r="D44" s="831">
        <v>200</v>
      </c>
      <c r="E44" s="831">
        <v>200</v>
      </c>
      <c r="F44" s="831">
        <v>0</v>
      </c>
      <c r="G44" s="831">
        <v>0</v>
      </c>
      <c r="H44" s="485">
        <v>200</v>
      </c>
      <c r="I44" s="485">
        <v>200</v>
      </c>
      <c r="J44" s="558"/>
      <c r="K44" s="831">
        <v>0</v>
      </c>
      <c r="L44" s="831">
        <v>0</v>
      </c>
      <c r="M44" s="486">
        <v>0</v>
      </c>
      <c r="N44" s="508"/>
      <c r="O44" s="561">
        <v>0</v>
      </c>
      <c r="P44" s="677">
        <f>I44+O44</f>
        <v>200</v>
      </c>
      <c r="Q44" s="481"/>
      <c r="R44" s="481"/>
      <c r="S44" s="481"/>
      <c r="T44" s="481"/>
      <c r="U44" s="481"/>
      <c r="V44" s="481"/>
      <c r="W44" s="481"/>
      <c r="X44" s="481"/>
      <c r="Y44" s="481"/>
      <c r="Z44" s="481"/>
      <c r="AA44" s="481"/>
      <c r="AB44" s="481"/>
      <c r="AC44" s="481"/>
      <c r="AD44" s="481"/>
      <c r="AE44" s="481"/>
      <c r="AF44" s="481"/>
      <c r="AG44" s="481"/>
      <c r="AH44" s="481"/>
      <c r="AI44" s="481"/>
      <c r="AJ44" s="481"/>
      <c r="BJ44" s="481"/>
      <c r="BK44" s="481"/>
      <c r="BL44" s="481"/>
      <c r="BM44" s="481"/>
      <c r="BN44" s="481"/>
    </row>
    <row r="45" spans="1:61" s="481" customFormat="1" ht="12.75" customHeight="1">
      <c r="A45" s="189">
        <f t="shared" si="6"/>
        <v>35</v>
      </c>
      <c r="B45" s="177"/>
      <c r="C45" s="847" t="s">
        <v>97</v>
      </c>
      <c r="D45" s="831">
        <v>0</v>
      </c>
      <c r="E45" s="831">
        <v>0</v>
      </c>
      <c r="F45" s="831">
        <v>0</v>
      </c>
      <c r="G45" s="831">
        <v>0</v>
      </c>
      <c r="H45" s="485">
        <v>0</v>
      </c>
      <c r="I45" s="485">
        <v>0</v>
      </c>
      <c r="J45" s="558"/>
      <c r="K45" s="831">
        <v>0</v>
      </c>
      <c r="L45" s="831">
        <v>0</v>
      </c>
      <c r="M45" s="486">
        <v>0</v>
      </c>
      <c r="N45" s="509"/>
      <c r="O45" s="561">
        <v>0</v>
      </c>
      <c r="P45" s="677">
        <f>I45+O45</f>
        <v>0</v>
      </c>
      <c r="AK45" s="506"/>
      <c r="AL45" s="506"/>
      <c r="AM45" s="506"/>
      <c r="AN45" s="506"/>
      <c r="AO45" s="506"/>
      <c r="AP45" s="506"/>
      <c r="AQ45" s="506"/>
      <c r="AR45" s="506"/>
      <c r="AS45" s="506"/>
      <c r="AT45" s="506"/>
      <c r="AU45" s="506"/>
      <c r="AV45" s="506"/>
      <c r="AW45" s="506"/>
      <c r="AX45" s="506"/>
      <c r="AY45" s="506"/>
      <c r="AZ45" s="506"/>
      <c r="BA45" s="506"/>
      <c r="BB45" s="506"/>
      <c r="BC45" s="506"/>
      <c r="BD45" s="506"/>
      <c r="BE45" s="506"/>
      <c r="BF45" s="506"/>
      <c r="BG45" s="506"/>
      <c r="BH45" s="506"/>
      <c r="BI45" s="506"/>
    </row>
    <row r="46" spans="1:16" s="864" customFormat="1" ht="12.75" customHeight="1">
      <c r="A46" s="878">
        <f t="shared" si="6"/>
        <v>36</v>
      </c>
      <c r="B46" s="1031" t="s">
        <v>988</v>
      </c>
      <c r="C46" s="1032"/>
      <c r="D46" s="850">
        <v>74241.63591000001</v>
      </c>
      <c r="E46" s="851">
        <v>74241.63591000001</v>
      </c>
      <c r="F46" s="851">
        <v>329.04920000000004</v>
      </c>
      <c r="G46" s="851">
        <v>329.04920000000004</v>
      </c>
      <c r="H46" s="851">
        <v>74570.68511</v>
      </c>
      <c r="I46" s="851">
        <v>74570.68511</v>
      </c>
      <c r="J46" s="851"/>
      <c r="K46" s="851">
        <v>4406.20719</v>
      </c>
      <c r="L46" s="851">
        <v>41.41051</v>
      </c>
      <c r="M46" s="852">
        <v>0</v>
      </c>
      <c r="N46" s="863">
        <v>0</v>
      </c>
      <c r="O46" s="853">
        <v>1271.43205</v>
      </c>
      <c r="P46" s="854">
        <f>P47+P53</f>
        <v>75842.11716000001</v>
      </c>
    </row>
    <row r="47" spans="1:17" s="864" customFormat="1" ht="12.75" customHeight="1">
      <c r="A47" s="493">
        <f t="shared" si="6"/>
        <v>37</v>
      </c>
      <c r="B47" s="1033"/>
      <c r="C47" s="1032" t="s">
        <v>889</v>
      </c>
      <c r="D47" s="850">
        <v>73412.71374</v>
      </c>
      <c r="E47" s="851">
        <v>73412.71374</v>
      </c>
      <c r="F47" s="851">
        <v>329.04920000000004</v>
      </c>
      <c r="G47" s="851">
        <v>329.04920000000004</v>
      </c>
      <c r="H47" s="851">
        <v>73741.76294</v>
      </c>
      <c r="I47" s="851">
        <v>73741.76294</v>
      </c>
      <c r="J47" s="851"/>
      <c r="K47" s="851">
        <v>4406.20719</v>
      </c>
      <c r="L47" s="851">
        <v>41.41051</v>
      </c>
      <c r="M47" s="852">
        <v>0</v>
      </c>
      <c r="N47" s="1144">
        <v>0</v>
      </c>
      <c r="O47" s="853">
        <v>1271.43205</v>
      </c>
      <c r="P47" s="854">
        <f>P48+P49+P50+P51+P52</f>
        <v>75013.19499</v>
      </c>
      <c r="Q47" s="1153"/>
    </row>
    <row r="48" spans="1:16" s="459" customFormat="1" ht="12.75" customHeight="1">
      <c r="A48" s="489">
        <f t="shared" si="6"/>
        <v>38</v>
      </c>
      <c r="B48" s="1034"/>
      <c r="C48" s="1035" t="s">
        <v>1193</v>
      </c>
      <c r="D48" s="831">
        <v>36663.35183</v>
      </c>
      <c r="E48" s="831">
        <v>36663.35183</v>
      </c>
      <c r="F48" s="831">
        <v>0</v>
      </c>
      <c r="G48" s="831">
        <v>0</v>
      </c>
      <c r="H48" s="485">
        <v>36663.35183</v>
      </c>
      <c r="I48" s="485">
        <v>36663.35183</v>
      </c>
      <c r="J48" s="558"/>
      <c r="K48" s="831">
        <v>0</v>
      </c>
      <c r="L48" s="831">
        <v>0</v>
      </c>
      <c r="M48" s="486">
        <v>0</v>
      </c>
      <c r="N48" s="505"/>
      <c r="O48" s="561">
        <v>200.57333</v>
      </c>
      <c r="P48" s="677">
        <f>+I48+O48</f>
        <v>36863.92516</v>
      </c>
    </row>
    <row r="49" spans="1:16" s="459" customFormat="1" ht="12.75" customHeight="1">
      <c r="A49" s="489">
        <f>+A48+1</f>
        <v>39</v>
      </c>
      <c r="B49" s="1033"/>
      <c r="C49" s="1035" t="s">
        <v>1194</v>
      </c>
      <c r="D49" s="831">
        <v>19816.56959</v>
      </c>
      <c r="E49" s="831">
        <v>19816.56959</v>
      </c>
      <c r="F49" s="831">
        <v>184.42520000000002</v>
      </c>
      <c r="G49" s="831">
        <v>184.42520000000002</v>
      </c>
      <c r="H49" s="1145">
        <v>20000.99479</v>
      </c>
      <c r="I49" s="485">
        <v>20000.99479</v>
      </c>
      <c r="J49" s="558"/>
      <c r="K49" s="831">
        <v>0</v>
      </c>
      <c r="L49" s="831">
        <v>0</v>
      </c>
      <c r="M49" s="486">
        <v>0</v>
      </c>
      <c r="N49" s="508">
        <v>0</v>
      </c>
      <c r="O49" s="561">
        <v>0</v>
      </c>
      <c r="P49" s="677">
        <f>+I49+O49</f>
        <v>20000.99479</v>
      </c>
    </row>
    <row r="50" spans="1:16" s="1019" customFormat="1" ht="12.75" customHeight="1">
      <c r="A50" s="489">
        <f>+A49+1</f>
        <v>40</v>
      </c>
      <c r="B50" s="1036"/>
      <c r="C50" s="1037" t="s">
        <v>1195</v>
      </c>
      <c r="D50" s="831">
        <v>15174.15432</v>
      </c>
      <c r="E50" s="831">
        <v>15174.15432</v>
      </c>
      <c r="F50" s="831">
        <v>144.624</v>
      </c>
      <c r="G50" s="831">
        <v>144.624</v>
      </c>
      <c r="H50" s="485">
        <v>15318.77832</v>
      </c>
      <c r="I50" s="485">
        <v>15318.77832</v>
      </c>
      <c r="J50" s="558"/>
      <c r="K50" s="831">
        <v>4406.20719</v>
      </c>
      <c r="L50" s="831">
        <v>41.41051</v>
      </c>
      <c r="M50" s="486">
        <v>0</v>
      </c>
      <c r="N50" s="505"/>
      <c r="O50" s="561">
        <v>1070.85872</v>
      </c>
      <c r="P50" s="677">
        <f>+I50+O50</f>
        <v>16389.637039999998</v>
      </c>
    </row>
    <row r="51" spans="1:17" s="459" customFormat="1" ht="12.75" customHeight="1">
      <c r="A51" s="489">
        <f>+A50+1</f>
        <v>41</v>
      </c>
      <c r="B51" s="1036"/>
      <c r="C51" s="847" t="s">
        <v>1196</v>
      </c>
      <c r="D51" s="831">
        <v>1758.638</v>
      </c>
      <c r="E51" s="831">
        <v>1758.638</v>
      </c>
      <c r="F51" s="831">
        <v>0</v>
      </c>
      <c r="G51" s="831">
        <v>0</v>
      </c>
      <c r="H51" s="1145">
        <v>1758.638</v>
      </c>
      <c r="I51" s="1145">
        <v>1758.638</v>
      </c>
      <c r="J51" s="558"/>
      <c r="K51" s="831">
        <v>0</v>
      </c>
      <c r="L51" s="831">
        <v>0</v>
      </c>
      <c r="M51" s="1146">
        <v>0</v>
      </c>
      <c r="N51" s="505"/>
      <c r="O51" s="561">
        <v>0</v>
      </c>
      <c r="P51" s="1147">
        <f>+I51+O51</f>
        <v>1758.638</v>
      </c>
      <c r="Q51" s="1038"/>
    </row>
    <row r="52" spans="1:16" s="459" customFormat="1" ht="12.75" customHeight="1" hidden="1">
      <c r="A52" s="489">
        <f t="shared" si="6"/>
        <v>42</v>
      </c>
      <c r="B52" s="1036"/>
      <c r="C52" s="1039"/>
      <c r="D52" s="937"/>
      <c r="E52" s="558"/>
      <c r="F52" s="558"/>
      <c r="G52" s="558"/>
      <c r="H52" s="485">
        <v>0</v>
      </c>
      <c r="I52" s="485">
        <v>0</v>
      </c>
      <c r="J52" s="558"/>
      <c r="K52" s="558"/>
      <c r="L52" s="558"/>
      <c r="M52" s="486">
        <v>0</v>
      </c>
      <c r="N52" s="505"/>
      <c r="O52" s="561"/>
      <c r="P52" s="677">
        <f>+I52+O52</f>
        <v>0</v>
      </c>
    </row>
    <row r="53" spans="1:16" s="864" customFormat="1" ht="12.75" customHeight="1">
      <c r="A53" s="493">
        <f>A51+1</f>
        <v>42</v>
      </c>
      <c r="B53" s="1033"/>
      <c r="C53" s="1032" t="s">
        <v>890</v>
      </c>
      <c r="D53" s="850">
        <v>828.92217</v>
      </c>
      <c r="E53" s="851">
        <v>828.92217</v>
      </c>
      <c r="F53" s="851">
        <v>0</v>
      </c>
      <c r="G53" s="851">
        <v>0</v>
      </c>
      <c r="H53" s="851">
        <v>828.92217</v>
      </c>
      <c r="I53" s="851">
        <v>828.92217</v>
      </c>
      <c r="J53" s="851"/>
      <c r="K53" s="851">
        <v>0</v>
      </c>
      <c r="L53" s="851">
        <v>0</v>
      </c>
      <c r="M53" s="852">
        <v>0</v>
      </c>
      <c r="N53" s="1143"/>
      <c r="O53" s="853">
        <v>0</v>
      </c>
      <c r="P53" s="854">
        <f>+P54+P55+P56</f>
        <v>828.92217</v>
      </c>
    </row>
    <row r="54" spans="1:16" s="459" customFormat="1" ht="12.75" customHeight="1">
      <c r="A54" s="489">
        <f t="shared" si="6"/>
        <v>43</v>
      </c>
      <c r="B54" s="1040"/>
      <c r="C54" s="1037" t="s">
        <v>1197</v>
      </c>
      <c r="D54" s="831">
        <v>327.28377</v>
      </c>
      <c r="E54" s="831">
        <v>327.28377</v>
      </c>
      <c r="F54" s="831">
        <v>0</v>
      </c>
      <c r="G54" s="831">
        <v>0</v>
      </c>
      <c r="H54" s="485">
        <v>327.28377</v>
      </c>
      <c r="I54" s="485">
        <v>327.28377</v>
      </c>
      <c r="J54" s="558"/>
      <c r="K54" s="831">
        <v>0</v>
      </c>
      <c r="L54" s="831">
        <v>0</v>
      </c>
      <c r="M54" s="486">
        <v>0</v>
      </c>
      <c r="N54" s="560"/>
      <c r="O54" s="561">
        <v>0</v>
      </c>
      <c r="P54" s="677">
        <f>+I54+O54</f>
        <v>327.28377</v>
      </c>
    </row>
    <row r="55" spans="1:16" s="459" customFormat="1" ht="12.75" customHeight="1" hidden="1">
      <c r="A55" s="489">
        <f t="shared" si="6"/>
        <v>44</v>
      </c>
      <c r="B55" s="1040"/>
      <c r="C55" s="1039"/>
      <c r="D55" s="831">
        <v>501.6384</v>
      </c>
      <c r="E55" s="831">
        <v>501.6384</v>
      </c>
      <c r="F55" s="831">
        <v>0</v>
      </c>
      <c r="G55" s="831">
        <v>0</v>
      </c>
      <c r="H55" s="485">
        <v>501.6384</v>
      </c>
      <c r="I55" s="485">
        <v>501.6384</v>
      </c>
      <c r="J55" s="558"/>
      <c r="K55" s="831">
        <v>0</v>
      </c>
      <c r="L55" s="831">
        <v>0</v>
      </c>
      <c r="M55" s="486">
        <v>0</v>
      </c>
      <c r="N55" s="560"/>
      <c r="O55" s="561">
        <v>0</v>
      </c>
      <c r="P55" s="677">
        <f>+I55+O55</f>
        <v>501.6384</v>
      </c>
    </row>
    <row r="56" spans="1:16" s="459" customFormat="1" ht="12.75" customHeight="1" hidden="1">
      <c r="A56" s="489">
        <f t="shared" si="6"/>
        <v>45</v>
      </c>
      <c r="B56" s="1040"/>
      <c r="C56" s="1041"/>
      <c r="D56" s="831">
        <v>0</v>
      </c>
      <c r="E56" s="831">
        <v>0</v>
      </c>
      <c r="F56" s="831">
        <v>0</v>
      </c>
      <c r="G56" s="831">
        <v>0</v>
      </c>
      <c r="H56" s="733">
        <v>0</v>
      </c>
      <c r="I56" s="733">
        <v>0</v>
      </c>
      <c r="J56" s="558"/>
      <c r="K56" s="831">
        <v>0</v>
      </c>
      <c r="L56" s="831">
        <v>0</v>
      </c>
      <c r="M56" s="865">
        <v>0</v>
      </c>
      <c r="N56" s="509"/>
      <c r="O56" s="561">
        <v>0</v>
      </c>
      <c r="P56" s="867">
        <f>+I56+O56</f>
        <v>0</v>
      </c>
    </row>
    <row r="57" spans="1:16" s="459" customFormat="1" ht="12.75" customHeight="1" thickBot="1">
      <c r="A57" s="1042">
        <f>A54+1</f>
        <v>44</v>
      </c>
      <c r="B57" s="1043"/>
      <c r="C57" s="1039" t="s">
        <v>1198</v>
      </c>
      <c r="D57" s="831">
        <v>501.6384</v>
      </c>
      <c r="E57" s="831">
        <v>501.6384</v>
      </c>
      <c r="F57" s="831">
        <v>0</v>
      </c>
      <c r="G57" s="831">
        <v>0</v>
      </c>
      <c r="H57" s="485">
        <v>501.6384</v>
      </c>
      <c r="I57" s="485">
        <v>501.6384</v>
      </c>
      <c r="J57" s="1148"/>
      <c r="K57" s="831">
        <v>0</v>
      </c>
      <c r="L57" s="831">
        <v>0</v>
      </c>
      <c r="M57" s="486">
        <v>0</v>
      </c>
      <c r="N57" s="505"/>
      <c r="O57" s="1118">
        <v>0</v>
      </c>
      <c r="P57" s="1156">
        <f>+I57+O57</f>
        <v>501.6384</v>
      </c>
    </row>
    <row r="58" spans="1:16" s="868" customFormat="1" ht="13.5" customHeight="1" thickBot="1">
      <c r="A58" s="898">
        <f>A57+1</f>
        <v>45</v>
      </c>
      <c r="B58" s="1044"/>
      <c r="C58" s="1045" t="s">
        <v>740</v>
      </c>
      <c r="D58" s="1149">
        <v>2899218.4794900003</v>
      </c>
      <c r="E58" s="1150">
        <v>2876678.70354</v>
      </c>
      <c r="F58" s="1150">
        <v>36620.631199999996</v>
      </c>
      <c r="G58" s="1150">
        <v>36124.3739</v>
      </c>
      <c r="H58" s="1150">
        <v>2935839.11069</v>
      </c>
      <c r="I58" s="1150">
        <v>2912803.07744</v>
      </c>
      <c r="J58" s="1150"/>
      <c r="K58" s="1150">
        <v>191142.37767</v>
      </c>
      <c r="L58" s="1150">
        <v>42585.93639</v>
      </c>
      <c r="M58" s="1151">
        <v>23036.033250000044</v>
      </c>
      <c r="N58" s="1152"/>
      <c r="O58" s="1149">
        <v>1385.8126399999999</v>
      </c>
      <c r="P58" s="1151">
        <f>+P7+P29+P43+P46</f>
        <v>2914188.89008</v>
      </c>
    </row>
    <row r="59" spans="1:16" s="203" customFormat="1" ht="13.5" customHeight="1">
      <c r="A59" s="481" t="s">
        <v>992</v>
      </c>
      <c r="B59" s="202"/>
      <c r="C59" s="206"/>
      <c r="D59" s="200"/>
      <c r="E59" s="200"/>
      <c r="F59" s="200"/>
      <c r="G59" s="200"/>
      <c r="H59" s="200"/>
      <c r="I59" s="200"/>
      <c r="J59" s="200"/>
      <c r="K59" s="200"/>
      <c r="L59" s="200"/>
      <c r="M59" s="200"/>
      <c r="N59" s="200"/>
      <c r="O59" s="200"/>
      <c r="P59" s="200"/>
    </row>
    <row r="60" spans="1:16" ht="48" customHeight="1">
      <c r="A60" s="1268" t="s">
        <v>120</v>
      </c>
      <c r="B60" s="1288"/>
      <c r="C60" s="1288"/>
      <c r="D60" s="1288"/>
      <c r="E60" s="1288"/>
      <c r="F60" s="1288"/>
      <c r="G60" s="1288"/>
      <c r="H60" s="1288"/>
      <c r="I60" s="1288"/>
      <c r="J60" s="1288"/>
      <c r="K60" s="1288"/>
      <c r="L60" s="1288"/>
      <c r="M60" s="1288"/>
      <c r="N60" s="1288"/>
      <c r="O60" s="1288"/>
      <c r="P60" s="1288"/>
    </row>
    <row r="61" spans="1:16" ht="15">
      <c r="A61" s="1268" t="s">
        <v>990</v>
      </c>
      <c r="B61" s="1268"/>
      <c r="C61" s="1268"/>
      <c r="D61" s="1268"/>
      <c r="E61" s="1268"/>
      <c r="F61" s="1268"/>
      <c r="G61" s="1268"/>
      <c r="H61" s="1268"/>
      <c r="I61" s="1268"/>
      <c r="J61" s="1268"/>
      <c r="K61" s="1268"/>
      <c r="L61" s="1268"/>
      <c r="M61" s="1268"/>
      <c r="N61" s="1268"/>
      <c r="O61" s="1268"/>
      <c r="P61" s="1268"/>
    </row>
    <row r="62" spans="1:16" ht="24" customHeight="1">
      <c r="A62" s="1268" t="s">
        <v>108</v>
      </c>
      <c r="B62" s="1268"/>
      <c r="C62" s="1268"/>
      <c r="D62" s="1268"/>
      <c r="E62" s="1268"/>
      <c r="F62" s="1268"/>
      <c r="G62" s="1268"/>
      <c r="H62" s="1268"/>
      <c r="I62" s="1268"/>
      <c r="J62" s="1268"/>
      <c r="K62" s="1268"/>
      <c r="L62" s="1268"/>
      <c r="M62" s="1268"/>
      <c r="N62" s="1268"/>
      <c r="O62" s="1268"/>
      <c r="P62" s="1268"/>
    </row>
    <row r="63" spans="1:16" ht="15">
      <c r="A63" s="1268" t="s">
        <v>991</v>
      </c>
      <c r="B63" s="1268"/>
      <c r="C63" s="1268"/>
      <c r="D63" s="1268"/>
      <c r="E63" s="1268"/>
      <c r="F63" s="1268"/>
      <c r="G63" s="1268"/>
      <c r="H63" s="1268"/>
      <c r="I63" s="1268"/>
      <c r="J63" s="1268"/>
      <c r="K63" s="1268"/>
      <c r="L63" s="1268"/>
      <c r="M63" s="1268"/>
      <c r="N63" s="1268"/>
      <c r="O63" s="1268"/>
      <c r="P63" s="1268"/>
    </row>
    <row r="64" spans="1:16" ht="12" customHeight="1">
      <c r="A64" s="1268" t="s">
        <v>850</v>
      </c>
      <c r="B64" s="1268"/>
      <c r="C64" s="1268"/>
      <c r="D64" s="1268"/>
      <c r="E64" s="1268"/>
      <c r="F64" s="1268"/>
      <c r="G64" s="1268"/>
      <c r="H64" s="1268"/>
      <c r="I64" s="1268"/>
      <c r="J64" s="1268"/>
      <c r="K64" s="1268"/>
      <c r="L64" s="1268"/>
      <c r="M64" s="1268"/>
      <c r="N64" s="1268"/>
      <c r="O64" s="1268"/>
      <c r="P64" s="1268"/>
    </row>
    <row r="65" spans="1:16" ht="12" customHeight="1">
      <c r="A65" s="1268" t="s">
        <v>121</v>
      </c>
      <c r="B65" s="1268"/>
      <c r="C65" s="1268"/>
      <c r="D65" s="1268"/>
      <c r="E65" s="1268"/>
      <c r="F65" s="1268"/>
      <c r="G65" s="1268"/>
      <c r="H65" s="1268"/>
      <c r="I65" s="1268"/>
      <c r="J65" s="1268"/>
      <c r="K65" s="1268"/>
      <c r="L65" s="1268"/>
      <c r="M65" s="1268"/>
      <c r="N65" s="1268"/>
      <c r="O65" s="1268"/>
      <c r="P65" s="1268"/>
    </row>
    <row r="66" spans="1:16" ht="12" customHeight="1">
      <c r="A66" s="1268" t="s">
        <v>126</v>
      </c>
      <c r="B66" s="1268"/>
      <c r="C66" s="1268"/>
      <c r="D66" s="1268"/>
      <c r="E66" s="1268"/>
      <c r="F66" s="1268"/>
      <c r="G66" s="1268"/>
      <c r="H66" s="1268"/>
      <c r="I66" s="1268"/>
      <c r="J66" s="1268"/>
      <c r="K66" s="1268"/>
      <c r="L66" s="1268"/>
      <c r="M66" s="1268"/>
      <c r="N66" s="1268"/>
      <c r="O66" s="1268"/>
      <c r="P66" s="1268"/>
    </row>
    <row r="67" s="481" customFormat="1" ht="12.75">
      <c r="N67" s="510"/>
    </row>
    <row r="68" s="481" customFormat="1" ht="12.75">
      <c r="N68" s="510"/>
    </row>
    <row r="69" s="481" customFormat="1" ht="12.75">
      <c r="N69" s="510"/>
    </row>
    <row r="70" spans="1:2" ht="15">
      <c r="A70" s="511"/>
      <c r="B70" s="511"/>
    </row>
  </sheetData>
  <sheetProtection/>
  <mergeCells count="19">
    <mergeCell ref="A66:P66"/>
    <mergeCell ref="A60:P60"/>
    <mergeCell ref="A61:P61"/>
    <mergeCell ref="A62:P62"/>
    <mergeCell ref="A63:P63"/>
    <mergeCell ref="A64:P64"/>
    <mergeCell ref="A65:P65"/>
    <mergeCell ref="J4:J5"/>
    <mergeCell ref="K4:K5"/>
    <mergeCell ref="L4:L5"/>
    <mergeCell ref="M4:M5"/>
    <mergeCell ref="O4:O5"/>
    <mergeCell ref="P4:P5"/>
    <mergeCell ref="A4:A6"/>
    <mergeCell ref="B4:B6"/>
    <mergeCell ref="C4:C6"/>
    <mergeCell ref="D4:E4"/>
    <mergeCell ref="F4:G4"/>
    <mergeCell ref="H4:I4"/>
  </mergeCells>
  <printOptions horizontalCentered="1"/>
  <pageMargins left="0" right="0" top="0.3937007874015748" bottom="0" header="0.31496062992125984" footer="0.31496062992125984"/>
  <pageSetup fitToHeight="1" fitToWidth="1" horizontalDpi="600" verticalDpi="600" orientation="landscape" paperSize="9" scale="65" r:id="rId1"/>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A1:S51"/>
  <sheetViews>
    <sheetView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26.28125" defaultRowHeight="15"/>
  <cols>
    <col min="1" max="1" width="3.7109375" style="183" customWidth="1"/>
    <col min="2" max="2" width="13.7109375" style="183" customWidth="1"/>
    <col min="3" max="3" width="52.57421875" style="183" customWidth="1"/>
    <col min="4" max="4" width="12.140625" style="183" customWidth="1"/>
    <col min="5" max="5" width="10.7109375" style="183" customWidth="1"/>
    <col min="6" max="6" width="11.57421875" style="183" customWidth="1"/>
    <col min="7" max="7" width="10.7109375" style="1012" customWidth="1"/>
    <col min="8" max="8" width="11.7109375" style="183" customWidth="1"/>
    <col min="9" max="9" width="10.7109375" style="183" customWidth="1"/>
    <col min="10" max="10" width="12.57421875" style="183" customWidth="1"/>
    <col min="11" max="11" width="0.85546875" style="183" customWidth="1"/>
    <col min="12" max="12" width="10.7109375" style="183" customWidth="1"/>
    <col min="13" max="13" width="14.00390625" style="183" customWidth="1"/>
    <col min="14" max="14" width="10.7109375" style="183" customWidth="1"/>
    <col min="15" max="15" width="8.8515625" style="184" customWidth="1"/>
    <col min="16" max="16" width="9.140625" style="184" customWidth="1"/>
    <col min="17" max="253" width="9.140625" style="183" customWidth="1"/>
    <col min="254" max="254" width="3.28125" style="183" customWidth="1"/>
    <col min="255" max="255" width="11.8515625" style="183" customWidth="1"/>
    <col min="256" max="16384" width="26.28125" style="183" customWidth="1"/>
  </cols>
  <sheetData>
    <row r="1" spans="1:19" s="10" customFormat="1" ht="21">
      <c r="A1" s="920" t="s">
        <v>856</v>
      </c>
      <c r="B1" s="273"/>
      <c r="C1" s="273"/>
      <c r="D1" s="273"/>
      <c r="E1" s="273"/>
      <c r="F1" s="273"/>
      <c r="G1" s="377"/>
      <c r="H1" s="362"/>
      <c r="I1" s="273"/>
      <c r="J1" s="273"/>
      <c r="K1" s="692"/>
      <c r="L1" s="273"/>
      <c r="M1" s="273"/>
      <c r="N1" s="1132" t="s">
        <v>513</v>
      </c>
      <c r="O1" s="9"/>
      <c r="P1" s="9"/>
      <c r="Q1" s="9"/>
      <c r="R1" s="9"/>
      <c r="S1" s="9"/>
    </row>
    <row r="2" spans="1:19" ht="6.75" customHeight="1" thickBot="1">
      <c r="A2" s="693"/>
      <c r="B2" s="693"/>
      <c r="C2" s="693"/>
      <c r="D2" s="694"/>
      <c r="E2" s="694"/>
      <c r="F2" s="693"/>
      <c r="G2" s="720"/>
      <c r="H2" s="693"/>
      <c r="I2" s="693"/>
      <c r="J2" s="693"/>
      <c r="K2" s="692"/>
      <c r="L2" s="693"/>
      <c r="M2" s="693"/>
      <c r="N2" s="695"/>
      <c r="Q2" s="184"/>
      <c r="R2" s="184"/>
      <c r="S2" s="184"/>
    </row>
    <row r="3" spans="1:14" ht="27" customHeight="1">
      <c r="A3" s="1290" t="s">
        <v>492</v>
      </c>
      <c r="B3" s="1293" t="s">
        <v>851</v>
      </c>
      <c r="C3" s="1296" t="s">
        <v>752</v>
      </c>
      <c r="D3" s="1299" t="s">
        <v>776</v>
      </c>
      <c r="E3" s="1300"/>
      <c r="F3" s="1300" t="s">
        <v>724</v>
      </c>
      <c r="G3" s="1300"/>
      <c r="H3" s="1300" t="s">
        <v>753</v>
      </c>
      <c r="I3" s="1300"/>
      <c r="J3" s="1301" t="s">
        <v>742</v>
      </c>
      <c r="K3" s="692"/>
      <c r="L3" s="1303" t="s">
        <v>792</v>
      </c>
      <c r="M3" s="1305" t="s">
        <v>819</v>
      </c>
      <c r="N3" s="1307" t="s">
        <v>726</v>
      </c>
    </row>
    <row r="4" spans="1:14" ht="15" customHeight="1">
      <c r="A4" s="1291"/>
      <c r="B4" s="1294"/>
      <c r="C4" s="1297"/>
      <c r="D4" s="696" t="s">
        <v>777</v>
      </c>
      <c r="E4" s="697" t="s">
        <v>655</v>
      </c>
      <c r="F4" s="696" t="s">
        <v>773</v>
      </c>
      <c r="G4" s="1009" t="s">
        <v>655</v>
      </c>
      <c r="H4" s="696" t="s">
        <v>754</v>
      </c>
      <c r="I4" s="697" t="s">
        <v>655</v>
      </c>
      <c r="J4" s="1302"/>
      <c r="K4" s="692"/>
      <c r="L4" s="1304"/>
      <c r="M4" s="1306"/>
      <c r="N4" s="1308"/>
    </row>
    <row r="5" spans="1:14" ht="12.75" customHeight="1" thickBot="1">
      <c r="A5" s="1292"/>
      <c r="B5" s="1295"/>
      <c r="C5" s="1298"/>
      <c r="D5" s="698" t="s">
        <v>572</v>
      </c>
      <c r="E5" s="699" t="s">
        <v>573</v>
      </c>
      <c r="F5" s="699" t="s">
        <v>574</v>
      </c>
      <c r="G5" s="702" t="s">
        <v>575</v>
      </c>
      <c r="H5" s="699" t="s">
        <v>652</v>
      </c>
      <c r="I5" s="699" t="s">
        <v>653</v>
      </c>
      <c r="J5" s="700" t="s">
        <v>727</v>
      </c>
      <c r="K5" s="692"/>
      <c r="L5" s="701" t="s">
        <v>579</v>
      </c>
      <c r="M5" s="702" t="s">
        <v>580</v>
      </c>
      <c r="N5" s="700" t="s">
        <v>755</v>
      </c>
    </row>
    <row r="6" spans="1:16" s="182" customFormat="1" ht="12.75">
      <c r="A6" s="703">
        <v>1</v>
      </c>
      <c r="B6" s="460" t="s">
        <v>1132</v>
      </c>
      <c r="C6" s="781" t="s">
        <v>1154</v>
      </c>
      <c r="D6" s="993">
        <v>0</v>
      </c>
      <c r="E6" s="994"/>
      <c r="F6" s="994">
        <v>21061.8528</v>
      </c>
      <c r="G6" s="994">
        <v>13854.91261</v>
      </c>
      <c r="H6" s="704">
        <f>+D6+F6</f>
        <v>21061.8528</v>
      </c>
      <c r="I6" s="704">
        <f>+E6+G6</f>
        <v>13854.91261</v>
      </c>
      <c r="J6" s="705">
        <f>+H6-I6</f>
        <v>7206.940190000001</v>
      </c>
      <c r="K6" s="706"/>
      <c r="L6" s="993">
        <v>0</v>
      </c>
      <c r="M6" s="721">
        <v>0</v>
      </c>
      <c r="N6" s="705">
        <f aca="true" t="shared" si="0" ref="N6:N29">+I6+L6+M6</f>
        <v>13854.91261</v>
      </c>
      <c r="O6" s="727"/>
      <c r="P6" s="727"/>
    </row>
    <row r="7" spans="1:16" s="182" customFormat="1" ht="25.5">
      <c r="A7" s="707">
        <v>2</v>
      </c>
      <c r="B7" s="460" t="s">
        <v>1133</v>
      </c>
      <c r="C7" s="781" t="s">
        <v>1155</v>
      </c>
      <c r="D7" s="995">
        <v>312.70034</v>
      </c>
      <c r="E7" s="996">
        <v>312.70034</v>
      </c>
      <c r="F7" s="996">
        <v>14397.06055</v>
      </c>
      <c r="G7" s="996">
        <v>14397.06055</v>
      </c>
      <c r="H7" s="708">
        <f aca="true" t="shared" si="1" ref="H7:I28">+D7+F7</f>
        <v>14709.76089</v>
      </c>
      <c r="I7" s="708">
        <f t="shared" si="1"/>
        <v>14709.76089</v>
      </c>
      <c r="J7" s="571">
        <f aca="true" t="shared" si="2" ref="J7:J29">+H7-I7</f>
        <v>0</v>
      </c>
      <c r="K7" s="706"/>
      <c r="L7" s="995">
        <v>4432.4274</v>
      </c>
      <c r="M7" s="722">
        <v>0</v>
      </c>
      <c r="N7" s="571">
        <f t="shared" si="0"/>
        <v>19142.18829</v>
      </c>
      <c r="O7" s="727"/>
      <c r="P7" s="727"/>
    </row>
    <row r="8" spans="1:16" s="182" customFormat="1" ht="12.75">
      <c r="A8" s="707">
        <v>3</v>
      </c>
      <c r="B8" s="460" t="s">
        <v>1134</v>
      </c>
      <c r="C8" s="781" t="s">
        <v>1156</v>
      </c>
      <c r="D8" s="995">
        <v>0</v>
      </c>
      <c r="E8" s="996">
        <v>0</v>
      </c>
      <c r="F8" s="996">
        <v>278.3</v>
      </c>
      <c r="G8" s="996">
        <v>141.57</v>
      </c>
      <c r="H8" s="708">
        <f t="shared" si="1"/>
        <v>278.3</v>
      </c>
      <c r="I8" s="708">
        <f t="shared" si="1"/>
        <v>141.57</v>
      </c>
      <c r="J8" s="571">
        <f t="shared" si="2"/>
        <v>136.73000000000002</v>
      </c>
      <c r="K8" s="706"/>
      <c r="L8" s="995">
        <v>0</v>
      </c>
      <c r="M8" s="722">
        <v>0</v>
      </c>
      <c r="N8" s="571">
        <f t="shared" si="0"/>
        <v>141.57</v>
      </c>
      <c r="O8" s="727"/>
      <c r="P8" s="727"/>
    </row>
    <row r="9" spans="1:16" s="182" customFormat="1" ht="12.75">
      <c r="A9" s="707">
        <v>4</v>
      </c>
      <c r="B9" s="460" t="s">
        <v>1135</v>
      </c>
      <c r="C9" s="781" t="s">
        <v>1157</v>
      </c>
      <c r="D9" s="995">
        <v>0</v>
      </c>
      <c r="E9" s="996">
        <v>0</v>
      </c>
      <c r="F9" s="996">
        <v>1446.45</v>
      </c>
      <c r="G9" s="996">
        <v>1446.45</v>
      </c>
      <c r="H9" s="708">
        <f t="shared" si="1"/>
        <v>1446.45</v>
      </c>
      <c r="I9" s="708">
        <f t="shared" si="1"/>
        <v>1446.45</v>
      </c>
      <c r="J9" s="571">
        <f t="shared" si="2"/>
        <v>0</v>
      </c>
      <c r="K9" s="706"/>
      <c r="L9" s="995">
        <v>225.5803</v>
      </c>
      <c r="M9" s="722">
        <v>0</v>
      </c>
      <c r="N9" s="571">
        <f t="shared" si="0"/>
        <v>1672.0303000000001</v>
      </c>
      <c r="O9" s="727"/>
      <c r="P9" s="727"/>
    </row>
    <row r="10" spans="1:16" s="182" customFormat="1" ht="12.75">
      <c r="A10" s="707">
        <v>5</v>
      </c>
      <c r="B10" s="460" t="s">
        <v>1136</v>
      </c>
      <c r="C10" s="781" t="s">
        <v>1158</v>
      </c>
      <c r="D10" s="995">
        <v>0</v>
      </c>
      <c r="E10" s="996">
        <v>0</v>
      </c>
      <c r="F10" s="996">
        <v>1417.152</v>
      </c>
      <c r="G10" s="996">
        <v>1380.852</v>
      </c>
      <c r="H10" s="708">
        <f t="shared" si="1"/>
        <v>1417.152</v>
      </c>
      <c r="I10" s="708">
        <f t="shared" si="1"/>
        <v>1380.852</v>
      </c>
      <c r="J10" s="571">
        <f t="shared" si="2"/>
        <v>36.299999999999955</v>
      </c>
      <c r="K10" s="706"/>
      <c r="L10" s="995">
        <v>33.17</v>
      </c>
      <c r="M10" s="722">
        <v>0</v>
      </c>
      <c r="N10" s="571">
        <f t="shared" si="0"/>
        <v>1414.0220000000002</v>
      </c>
      <c r="O10" s="727"/>
      <c r="P10" s="727"/>
    </row>
    <row r="11" spans="1:16" s="182" customFormat="1" ht="12.75">
      <c r="A11" s="707">
        <v>6</v>
      </c>
      <c r="B11" s="460" t="s">
        <v>1137</v>
      </c>
      <c r="C11" s="781" t="s">
        <v>1159</v>
      </c>
      <c r="D11" s="995">
        <v>1304.8794</v>
      </c>
      <c r="E11" s="996">
        <v>1304.8794</v>
      </c>
      <c r="F11" s="996">
        <v>50147.9939</v>
      </c>
      <c r="G11" s="996">
        <v>50069.61977</v>
      </c>
      <c r="H11" s="708">
        <f t="shared" si="1"/>
        <v>51452.8733</v>
      </c>
      <c r="I11" s="708">
        <f t="shared" si="1"/>
        <v>51374.499169999996</v>
      </c>
      <c r="J11" s="571">
        <f t="shared" si="2"/>
        <v>78.37413000000379</v>
      </c>
      <c r="K11" s="706"/>
      <c r="L11" s="995">
        <v>69.42253</v>
      </c>
      <c r="M11" s="996">
        <v>1719.90404</v>
      </c>
      <c r="N11" s="571">
        <f t="shared" si="0"/>
        <v>53163.82574</v>
      </c>
      <c r="O11" s="727"/>
      <c r="P11" s="727"/>
    </row>
    <row r="12" spans="1:16" s="182" customFormat="1" ht="12.75">
      <c r="A12" s="707">
        <v>7</v>
      </c>
      <c r="B12" s="460" t="s">
        <v>1138</v>
      </c>
      <c r="C12" s="781" t="s">
        <v>1160</v>
      </c>
      <c r="D12" s="995">
        <v>0</v>
      </c>
      <c r="E12" s="996">
        <v>0</v>
      </c>
      <c r="F12" s="996">
        <v>8908.13823</v>
      </c>
      <c r="G12" s="996">
        <v>8908.13823</v>
      </c>
      <c r="H12" s="709">
        <f t="shared" si="1"/>
        <v>8908.13823</v>
      </c>
      <c r="I12" s="709">
        <f t="shared" si="1"/>
        <v>8908.13823</v>
      </c>
      <c r="J12" s="572">
        <f t="shared" si="2"/>
        <v>0</v>
      </c>
      <c r="K12" s="706"/>
      <c r="L12" s="995">
        <v>267.1196</v>
      </c>
      <c r="M12" s="722">
        <v>0</v>
      </c>
      <c r="N12" s="572">
        <f t="shared" si="0"/>
        <v>9175.25783</v>
      </c>
      <c r="O12" s="727"/>
      <c r="P12" s="727"/>
    </row>
    <row r="13" spans="1:14" ht="20.25" customHeight="1">
      <c r="A13" s="707">
        <v>8</v>
      </c>
      <c r="B13" s="460" t="s">
        <v>1139</v>
      </c>
      <c r="C13" s="782" t="s">
        <v>1161</v>
      </c>
      <c r="D13" s="997">
        <v>0</v>
      </c>
      <c r="E13" s="998">
        <v>0</v>
      </c>
      <c r="F13" s="998">
        <v>9775</v>
      </c>
      <c r="G13" s="998">
        <v>9615.44237</v>
      </c>
      <c r="H13" s="708">
        <f t="shared" si="1"/>
        <v>9775</v>
      </c>
      <c r="I13" s="708">
        <f t="shared" si="1"/>
        <v>9615.44237</v>
      </c>
      <c r="J13" s="571">
        <f t="shared" si="2"/>
        <v>159.55762999999934</v>
      </c>
      <c r="K13" s="710"/>
      <c r="L13" s="997">
        <v>1890.33554</v>
      </c>
      <c r="M13" s="724">
        <v>0</v>
      </c>
      <c r="N13" s="571">
        <f t="shared" si="0"/>
        <v>11505.77791</v>
      </c>
    </row>
    <row r="14" spans="1:14" ht="25.5">
      <c r="A14" s="707">
        <v>9</v>
      </c>
      <c r="B14" s="460" t="s">
        <v>1140</v>
      </c>
      <c r="C14" s="783" t="s">
        <v>1162</v>
      </c>
      <c r="D14" s="997">
        <v>0</v>
      </c>
      <c r="E14" s="998">
        <v>0</v>
      </c>
      <c r="F14" s="998">
        <v>4922.5</v>
      </c>
      <c r="G14" s="998">
        <v>4500.7371</v>
      </c>
      <c r="H14" s="708">
        <f t="shared" si="1"/>
        <v>4922.5</v>
      </c>
      <c r="I14" s="708">
        <f t="shared" si="1"/>
        <v>4500.7371</v>
      </c>
      <c r="J14" s="571">
        <f t="shared" si="2"/>
        <v>421.7628999999997</v>
      </c>
      <c r="K14" s="710"/>
      <c r="L14" s="997">
        <v>3727.33654</v>
      </c>
      <c r="M14" s="724">
        <v>0</v>
      </c>
      <c r="N14" s="571">
        <f t="shared" si="0"/>
        <v>8228.07364</v>
      </c>
    </row>
    <row r="15" spans="1:14" ht="25.5">
      <c r="A15" s="707">
        <v>10</v>
      </c>
      <c r="B15" s="460" t="s">
        <v>1141</v>
      </c>
      <c r="C15" s="783" t="s">
        <v>1175</v>
      </c>
      <c r="D15" s="997">
        <v>0</v>
      </c>
      <c r="E15" s="998">
        <v>0</v>
      </c>
      <c r="F15" s="998">
        <v>5126.17594</v>
      </c>
      <c r="G15" s="998">
        <v>5126.17589</v>
      </c>
      <c r="H15" s="708">
        <f t="shared" si="1"/>
        <v>5126.17594</v>
      </c>
      <c r="I15" s="708">
        <f t="shared" si="1"/>
        <v>5126.17589</v>
      </c>
      <c r="J15" s="571">
        <f t="shared" si="2"/>
        <v>4.999999964638846E-05</v>
      </c>
      <c r="K15" s="710"/>
      <c r="L15" s="997">
        <v>159.63036</v>
      </c>
      <c r="M15" s="724">
        <v>0</v>
      </c>
      <c r="N15" s="571">
        <f t="shared" si="0"/>
        <v>5285.806250000001</v>
      </c>
    </row>
    <row r="16" spans="1:14" ht="21.75" customHeight="1">
      <c r="A16" s="707">
        <v>11</v>
      </c>
      <c r="B16" s="460" t="s">
        <v>1142</v>
      </c>
      <c r="C16" s="782" t="s">
        <v>1163</v>
      </c>
      <c r="D16" s="995">
        <v>2197.52422</v>
      </c>
      <c r="E16" s="998">
        <v>2197.52422</v>
      </c>
      <c r="F16" s="998">
        <v>6142.67711</v>
      </c>
      <c r="G16" s="998">
        <v>6142.67711</v>
      </c>
      <c r="H16" s="708">
        <f t="shared" si="1"/>
        <v>8340.20133</v>
      </c>
      <c r="I16" s="708">
        <f t="shared" si="1"/>
        <v>8340.20133</v>
      </c>
      <c r="J16" s="571">
        <f t="shared" si="2"/>
        <v>0</v>
      </c>
      <c r="K16" s="710"/>
      <c r="L16" s="997">
        <v>90.508</v>
      </c>
      <c r="M16" s="724">
        <v>0</v>
      </c>
      <c r="N16" s="571">
        <f t="shared" si="0"/>
        <v>8430.70933</v>
      </c>
    </row>
    <row r="17" spans="1:14" ht="12.75">
      <c r="A17" s="707">
        <v>12</v>
      </c>
      <c r="B17" s="460" t="s">
        <v>1143</v>
      </c>
      <c r="C17" s="783" t="s">
        <v>1164</v>
      </c>
      <c r="D17" s="997">
        <v>0</v>
      </c>
      <c r="E17" s="998">
        <v>0</v>
      </c>
      <c r="F17" s="998">
        <v>3150.89933</v>
      </c>
      <c r="G17" s="998">
        <v>2972.38506</v>
      </c>
      <c r="H17" s="708">
        <f t="shared" si="1"/>
        <v>3150.89933</v>
      </c>
      <c r="I17" s="708">
        <f t="shared" si="1"/>
        <v>2972.38506</v>
      </c>
      <c r="J17" s="571">
        <f t="shared" si="2"/>
        <v>178.51427000000012</v>
      </c>
      <c r="K17" s="710"/>
      <c r="L17" s="997">
        <v>315.10127</v>
      </c>
      <c r="M17" s="724">
        <v>0</v>
      </c>
      <c r="N17" s="571">
        <f t="shared" si="0"/>
        <v>3287.48633</v>
      </c>
    </row>
    <row r="18" spans="1:14" ht="12.75">
      <c r="A18" s="707">
        <v>13</v>
      </c>
      <c r="B18" s="210" t="s">
        <v>1144</v>
      </c>
      <c r="C18" s="783" t="s">
        <v>1165</v>
      </c>
      <c r="D18" s="997">
        <v>0</v>
      </c>
      <c r="E18" s="998">
        <v>0</v>
      </c>
      <c r="F18" s="998">
        <v>10732.82511</v>
      </c>
      <c r="G18" s="998">
        <v>10732.82511</v>
      </c>
      <c r="H18" s="708">
        <f t="shared" si="1"/>
        <v>10732.82511</v>
      </c>
      <c r="I18" s="708">
        <f t="shared" si="1"/>
        <v>10732.82511</v>
      </c>
      <c r="J18" s="571">
        <f t="shared" si="2"/>
        <v>0</v>
      </c>
      <c r="K18" s="710"/>
      <c r="L18" s="997">
        <v>363.65519</v>
      </c>
      <c r="M18" s="724">
        <v>0</v>
      </c>
      <c r="N18" s="571">
        <f t="shared" si="0"/>
        <v>11096.4803</v>
      </c>
    </row>
    <row r="19" spans="1:14" ht="25.5">
      <c r="A19" s="707">
        <v>14</v>
      </c>
      <c r="B19" s="211" t="s">
        <v>1145</v>
      </c>
      <c r="C19" s="784" t="s">
        <v>1174</v>
      </c>
      <c r="D19" s="999">
        <v>0</v>
      </c>
      <c r="E19" s="1000">
        <v>0</v>
      </c>
      <c r="F19" s="1000">
        <v>7612.59766</v>
      </c>
      <c r="G19" s="1000">
        <v>7612.59766</v>
      </c>
      <c r="H19" s="787">
        <f t="shared" si="1"/>
        <v>7612.59766</v>
      </c>
      <c r="I19" s="787">
        <f t="shared" si="1"/>
        <v>7612.59766</v>
      </c>
      <c r="J19" s="788">
        <f t="shared" si="2"/>
        <v>0</v>
      </c>
      <c r="K19" s="710"/>
      <c r="L19" s="999">
        <v>2636.71132</v>
      </c>
      <c r="M19" s="786">
        <v>0</v>
      </c>
      <c r="N19" s="788">
        <f t="shared" si="0"/>
        <v>10249.30898</v>
      </c>
    </row>
    <row r="20" spans="1:14" ht="25.5">
      <c r="A20" s="707">
        <v>15</v>
      </c>
      <c r="B20" s="211" t="s">
        <v>1146</v>
      </c>
      <c r="C20" s="784" t="s">
        <v>1166</v>
      </c>
      <c r="D20" s="1001">
        <v>821.53286</v>
      </c>
      <c r="E20" s="1000">
        <v>821.53286</v>
      </c>
      <c r="F20" s="1000">
        <v>20386.80314</v>
      </c>
      <c r="G20" s="1000">
        <v>20386.80314</v>
      </c>
      <c r="H20" s="787">
        <f t="shared" si="1"/>
        <v>21208.336</v>
      </c>
      <c r="I20" s="787">
        <f t="shared" si="1"/>
        <v>21208.336</v>
      </c>
      <c r="J20" s="788">
        <f t="shared" si="2"/>
        <v>0</v>
      </c>
      <c r="K20" s="710"/>
      <c r="L20" s="999">
        <v>1158.5488</v>
      </c>
      <c r="M20" s="786">
        <v>0</v>
      </c>
      <c r="N20" s="788">
        <f t="shared" si="0"/>
        <v>22366.8848</v>
      </c>
    </row>
    <row r="21" spans="1:14" ht="25.5">
      <c r="A21" s="707">
        <v>16</v>
      </c>
      <c r="B21" s="211" t="s">
        <v>1147</v>
      </c>
      <c r="C21" s="784" t="s">
        <v>1167</v>
      </c>
      <c r="D21" s="997">
        <v>0</v>
      </c>
      <c r="E21" s="1000">
        <v>0</v>
      </c>
      <c r="F21" s="1000">
        <v>5732.377</v>
      </c>
      <c r="G21" s="1000">
        <v>5116.42909</v>
      </c>
      <c r="H21" s="787">
        <f t="shared" si="1"/>
        <v>5732.377</v>
      </c>
      <c r="I21" s="787">
        <f t="shared" si="1"/>
        <v>5116.42909</v>
      </c>
      <c r="J21" s="788">
        <f t="shared" si="2"/>
        <v>615.9479100000008</v>
      </c>
      <c r="K21" s="710"/>
      <c r="L21" s="997">
        <v>20.590713</v>
      </c>
      <c r="M21" s="724">
        <v>0</v>
      </c>
      <c r="N21" s="571">
        <f t="shared" si="0"/>
        <v>5137.019802999999</v>
      </c>
    </row>
    <row r="22" spans="1:14" ht="12.75">
      <c r="A22" s="707">
        <v>17</v>
      </c>
      <c r="B22" s="211" t="s">
        <v>1148</v>
      </c>
      <c r="C22" s="789" t="s">
        <v>1168</v>
      </c>
      <c r="D22" s="995">
        <v>297.666</v>
      </c>
      <c r="E22" s="1000">
        <v>297.666</v>
      </c>
      <c r="F22" s="1000">
        <v>14500.1209</v>
      </c>
      <c r="G22" s="1000">
        <v>13653.42655</v>
      </c>
      <c r="H22" s="787">
        <f t="shared" si="1"/>
        <v>14797.7869</v>
      </c>
      <c r="I22" s="787">
        <f t="shared" si="1"/>
        <v>13951.09255</v>
      </c>
      <c r="J22" s="788">
        <f t="shared" si="2"/>
        <v>846.6943499999998</v>
      </c>
      <c r="K22" s="710"/>
      <c r="L22" s="997">
        <v>0</v>
      </c>
      <c r="M22" s="724">
        <v>0</v>
      </c>
      <c r="N22" s="571">
        <f t="shared" si="0"/>
        <v>13951.09255</v>
      </c>
    </row>
    <row r="23" spans="1:14" ht="12.75">
      <c r="A23" s="707">
        <v>18</v>
      </c>
      <c r="B23" s="211" t="s">
        <v>1149</v>
      </c>
      <c r="C23" s="789" t="s">
        <v>1169</v>
      </c>
      <c r="D23" s="999">
        <v>0</v>
      </c>
      <c r="E23" s="1000">
        <v>0</v>
      </c>
      <c r="F23" s="1000">
        <v>974.05</v>
      </c>
      <c r="G23" s="1000">
        <v>869.99</v>
      </c>
      <c r="H23" s="787">
        <f t="shared" si="1"/>
        <v>974.05</v>
      </c>
      <c r="I23" s="787">
        <f t="shared" si="1"/>
        <v>869.99</v>
      </c>
      <c r="J23" s="788">
        <f t="shared" si="2"/>
        <v>104.05999999999995</v>
      </c>
      <c r="K23" s="710"/>
      <c r="L23" s="997">
        <v>0</v>
      </c>
      <c r="M23" s="724">
        <v>0</v>
      </c>
      <c r="N23" s="571">
        <f t="shared" si="0"/>
        <v>869.99</v>
      </c>
    </row>
    <row r="24" spans="1:14" ht="12.75">
      <c r="A24" s="707">
        <v>19</v>
      </c>
      <c r="B24" s="211" t="s">
        <v>1150</v>
      </c>
      <c r="C24" s="789" t="s">
        <v>1170</v>
      </c>
      <c r="D24" s="999">
        <v>0</v>
      </c>
      <c r="E24" s="1000">
        <v>0</v>
      </c>
      <c r="F24" s="1000">
        <v>1594.32</v>
      </c>
      <c r="G24" s="1000">
        <v>1555.58197</v>
      </c>
      <c r="H24" s="787">
        <f t="shared" si="1"/>
        <v>1594.32</v>
      </c>
      <c r="I24" s="787">
        <f t="shared" si="1"/>
        <v>1555.58197</v>
      </c>
      <c r="J24" s="788">
        <f t="shared" si="2"/>
        <v>38.73802999999998</v>
      </c>
      <c r="K24" s="710"/>
      <c r="L24" s="997">
        <v>0</v>
      </c>
      <c r="M24" s="724">
        <v>0</v>
      </c>
      <c r="N24" s="571">
        <f t="shared" si="0"/>
        <v>1555.58197</v>
      </c>
    </row>
    <row r="25" spans="1:14" ht="25.5">
      <c r="A25" s="707">
        <v>20</v>
      </c>
      <c r="B25" s="211" t="s">
        <v>1151</v>
      </c>
      <c r="C25" s="789" t="s">
        <v>1171</v>
      </c>
      <c r="D25" s="999">
        <v>0</v>
      </c>
      <c r="E25" s="1000">
        <v>0</v>
      </c>
      <c r="F25" s="1000">
        <v>512.51067</v>
      </c>
      <c r="G25" s="1000">
        <v>512.51067</v>
      </c>
      <c r="H25" s="787">
        <f t="shared" si="1"/>
        <v>512.51067</v>
      </c>
      <c r="I25" s="787">
        <f t="shared" si="1"/>
        <v>512.51067</v>
      </c>
      <c r="J25" s="788">
        <f t="shared" si="2"/>
        <v>0</v>
      </c>
      <c r="K25" s="710"/>
      <c r="L25" s="997">
        <v>0</v>
      </c>
      <c r="M25" s="724">
        <v>0</v>
      </c>
      <c r="N25" s="571">
        <f t="shared" si="0"/>
        <v>512.51067</v>
      </c>
    </row>
    <row r="26" spans="1:14" ht="25.5">
      <c r="A26" s="707">
        <v>21</v>
      </c>
      <c r="B26" s="211" t="s">
        <v>1152</v>
      </c>
      <c r="C26" s="789" t="s">
        <v>1172</v>
      </c>
      <c r="D26" s="999">
        <v>0</v>
      </c>
      <c r="E26" s="1000">
        <v>0</v>
      </c>
      <c r="F26" s="1000">
        <v>5541.558</v>
      </c>
      <c r="G26" s="1000">
        <v>5541.558</v>
      </c>
      <c r="H26" s="787">
        <f t="shared" si="1"/>
        <v>5541.558</v>
      </c>
      <c r="I26" s="787">
        <f t="shared" si="1"/>
        <v>5541.558</v>
      </c>
      <c r="J26" s="788">
        <f t="shared" si="2"/>
        <v>0</v>
      </c>
      <c r="K26" s="710"/>
      <c r="L26" s="997">
        <v>967.57</v>
      </c>
      <c r="M26" s="724">
        <v>0</v>
      </c>
      <c r="N26" s="571">
        <f t="shared" si="0"/>
        <v>6509.128</v>
      </c>
    </row>
    <row r="27" spans="1:14" ht="13.5" thickBot="1">
      <c r="A27" s="707">
        <v>22</v>
      </c>
      <c r="B27" s="211" t="s">
        <v>1153</v>
      </c>
      <c r="C27" s="789" t="s">
        <v>1173</v>
      </c>
      <c r="D27" s="999">
        <v>0</v>
      </c>
      <c r="E27" s="1000">
        <v>0</v>
      </c>
      <c r="F27" s="1000">
        <v>5888.87422</v>
      </c>
      <c r="G27" s="1000">
        <v>5888.87422</v>
      </c>
      <c r="H27" s="787">
        <f t="shared" si="1"/>
        <v>5888.87422</v>
      </c>
      <c r="I27" s="787">
        <f t="shared" si="1"/>
        <v>5888.87422</v>
      </c>
      <c r="J27" s="788">
        <f t="shared" si="2"/>
        <v>0</v>
      </c>
      <c r="K27" s="710"/>
      <c r="L27" s="997">
        <v>505.579</v>
      </c>
      <c r="M27" s="724">
        <v>0</v>
      </c>
      <c r="N27" s="571">
        <f t="shared" si="0"/>
        <v>6394.453219999999</v>
      </c>
    </row>
    <row r="28" spans="1:14" ht="12.75" customHeight="1" hidden="1">
      <c r="A28" s="707"/>
      <c r="B28" s="211"/>
      <c r="C28" s="789"/>
      <c r="D28" s="785"/>
      <c r="E28" s="786"/>
      <c r="F28" s="786"/>
      <c r="G28" s="1000"/>
      <c r="H28" s="787">
        <f>+D28+F28</f>
        <v>0</v>
      </c>
      <c r="I28" s="787">
        <f t="shared" si="1"/>
        <v>0</v>
      </c>
      <c r="J28" s="788">
        <f t="shared" si="2"/>
        <v>0</v>
      </c>
      <c r="K28" s="710"/>
      <c r="L28" s="723"/>
      <c r="M28" s="724"/>
      <c r="N28" s="571">
        <f t="shared" si="0"/>
        <v>0</v>
      </c>
    </row>
    <row r="29" spans="1:14" ht="13.5" customHeight="1" hidden="1" thickBot="1">
      <c r="A29" s="707"/>
      <c r="B29" s="726"/>
      <c r="C29" s="790"/>
      <c r="D29" s="725"/>
      <c r="E29" s="726"/>
      <c r="F29" s="726"/>
      <c r="G29" s="1010"/>
      <c r="H29" s="711">
        <f>+D29+F29</f>
        <v>0</v>
      </c>
      <c r="I29" s="787">
        <f>+E29+G29</f>
        <v>0</v>
      </c>
      <c r="J29" s="788">
        <f t="shared" si="2"/>
        <v>0</v>
      </c>
      <c r="K29" s="710"/>
      <c r="L29" s="725"/>
      <c r="M29" s="726"/>
      <c r="N29" s="712">
        <f t="shared" si="0"/>
        <v>0</v>
      </c>
    </row>
    <row r="30" spans="1:16" s="187" customFormat="1" ht="16.5" thickBot="1">
      <c r="A30" s="713">
        <v>23</v>
      </c>
      <c r="B30" s="714" t="s">
        <v>803</v>
      </c>
      <c r="C30" s="715"/>
      <c r="D30" s="1133">
        <f aca="true" t="shared" si="3" ref="D30:J30">SUM(D6:D29)</f>
        <v>4934.30282</v>
      </c>
      <c r="E30" s="1134">
        <f t="shared" si="3"/>
        <v>4934.30282</v>
      </c>
      <c r="F30" s="1134">
        <f t="shared" si="3"/>
        <v>200250.23656</v>
      </c>
      <c r="G30" s="1135">
        <f t="shared" si="3"/>
        <v>190426.61709999997</v>
      </c>
      <c r="H30" s="1134">
        <f t="shared" si="3"/>
        <v>205184.53938</v>
      </c>
      <c r="I30" s="1134">
        <f t="shared" si="3"/>
        <v>195360.91991999996</v>
      </c>
      <c r="J30" s="1136">
        <f t="shared" si="3"/>
        <v>9823.619460000004</v>
      </c>
      <c r="K30" s="1137"/>
      <c r="L30" s="1133">
        <f>SUM(L6:L29)</f>
        <v>16863.286562999998</v>
      </c>
      <c r="M30" s="1134">
        <f>SUM(M6:M29)</f>
        <v>1719.90404</v>
      </c>
      <c r="N30" s="1136">
        <f>SUM(N6:N29)</f>
        <v>213944.11052299998</v>
      </c>
      <c r="O30" s="728"/>
      <c r="P30" s="728"/>
    </row>
    <row r="31" spans="1:16" s="204" customFormat="1" ht="5.25" customHeight="1">
      <c r="A31" s="716"/>
      <c r="B31" s="717"/>
      <c r="C31" s="717"/>
      <c r="D31" s="718"/>
      <c r="E31" s="718"/>
      <c r="F31" s="718"/>
      <c r="G31" s="718"/>
      <c r="H31" s="718"/>
      <c r="I31" s="718"/>
      <c r="J31" s="718"/>
      <c r="K31" s="719"/>
      <c r="L31" s="718"/>
      <c r="M31" s="1013"/>
      <c r="N31" s="718"/>
      <c r="O31" s="729"/>
      <c r="P31" s="729"/>
    </row>
    <row r="32" spans="1:14" ht="12.75">
      <c r="A32" s="720" t="s">
        <v>611</v>
      </c>
      <c r="B32" s="693"/>
      <c r="C32" s="693"/>
      <c r="D32" s="693"/>
      <c r="E32" s="693"/>
      <c r="F32" s="693"/>
      <c r="G32" s="720"/>
      <c r="H32" s="693"/>
      <c r="I32" s="693"/>
      <c r="J32" s="693"/>
      <c r="K32" s="693"/>
      <c r="L32" s="693"/>
      <c r="M32" s="693"/>
      <c r="N32" s="693"/>
    </row>
    <row r="33" spans="1:14" ht="25.5" customHeight="1">
      <c r="A33" s="1289" t="s">
        <v>1099</v>
      </c>
      <c r="B33" s="1289"/>
      <c r="C33" s="1289"/>
      <c r="D33" s="1289"/>
      <c r="E33" s="1289"/>
      <c r="F33" s="1289"/>
      <c r="G33" s="1289"/>
      <c r="H33" s="1289"/>
      <c r="I33" s="1289"/>
      <c r="J33" s="1289"/>
      <c r="K33" s="1289"/>
      <c r="L33" s="1289"/>
      <c r="M33" s="1289"/>
      <c r="N33" s="1289"/>
    </row>
    <row r="34" spans="1:14" ht="12.75">
      <c r="A34" s="1289" t="s">
        <v>1100</v>
      </c>
      <c r="B34" s="1289"/>
      <c r="C34" s="1289"/>
      <c r="D34" s="1289"/>
      <c r="E34" s="1289"/>
      <c r="F34" s="1289"/>
      <c r="G34" s="1289"/>
      <c r="H34" s="1289"/>
      <c r="I34" s="1289"/>
      <c r="J34" s="1289"/>
      <c r="K34" s="1289"/>
      <c r="L34" s="1289"/>
      <c r="M34" s="1289"/>
      <c r="N34" s="1289"/>
    </row>
    <row r="35" spans="1:14" ht="12.75">
      <c r="A35" s="1289" t="s">
        <v>778</v>
      </c>
      <c r="B35" s="1289"/>
      <c r="C35" s="1289"/>
      <c r="D35" s="1289"/>
      <c r="E35" s="1289"/>
      <c r="F35" s="1289"/>
      <c r="G35" s="1289"/>
      <c r="H35" s="1289"/>
      <c r="I35" s="1289"/>
      <c r="J35" s="1289"/>
      <c r="K35" s="1289"/>
      <c r="L35" s="1289"/>
      <c r="M35" s="1289"/>
      <c r="N35" s="1289"/>
    </row>
    <row r="36" spans="1:14" ht="12.75">
      <c r="A36" s="1289" t="s">
        <v>793</v>
      </c>
      <c r="B36" s="1289"/>
      <c r="C36" s="1289"/>
      <c r="D36" s="1289"/>
      <c r="E36" s="1289"/>
      <c r="F36" s="1289"/>
      <c r="G36" s="1289"/>
      <c r="H36" s="1289"/>
      <c r="I36" s="1289"/>
      <c r="J36" s="1289"/>
      <c r="K36" s="1289"/>
      <c r="L36" s="1289"/>
      <c r="M36" s="1289"/>
      <c r="N36" s="1289"/>
    </row>
    <row r="37" spans="1:14" ht="12.75">
      <c r="A37" s="1289" t="s">
        <v>808</v>
      </c>
      <c r="B37" s="1289"/>
      <c r="C37" s="1289"/>
      <c r="D37" s="1289"/>
      <c r="E37" s="1289"/>
      <c r="F37" s="1289"/>
      <c r="G37" s="1289"/>
      <c r="H37" s="1289"/>
      <c r="I37" s="1289"/>
      <c r="J37" s="1289"/>
      <c r="K37" s="1289"/>
      <c r="L37" s="1289"/>
      <c r="M37" s="1289"/>
      <c r="N37" s="1289"/>
    </row>
    <row r="38" spans="1:14" ht="12.75">
      <c r="A38" s="693"/>
      <c r="B38" s="693"/>
      <c r="C38" s="693"/>
      <c r="D38" s="693"/>
      <c r="E38" s="693"/>
      <c r="F38" s="693"/>
      <c r="G38" s="720"/>
      <c r="H38" s="693"/>
      <c r="I38" s="693"/>
      <c r="J38" s="693"/>
      <c r="K38" s="693"/>
      <c r="L38" s="693"/>
      <c r="M38" s="693"/>
      <c r="N38" s="693"/>
    </row>
    <row r="39" spans="1:14" ht="12.75">
      <c r="A39" s="693" t="s">
        <v>741</v>
      </c>
      <c r="B39" s="693"/>
      <c r="C39" s="693"/>
      <c r="D39" s="693"/>
      <c r="E39" s="693"/>
      <c r="F39" s="693"/>
      <c r="G39" s="720"/>
      <c r="H39" s="693"/>
      <c r="I39" s="693"/>
      <c r="J39" s="693"/>
      <c r="K39" s="693"/>
      <c r="L39" s="693"/>
      <c r="M39" s="693"/>
      <c r="N39" s="693"/>
    </row>
    <row r="40" s="184" customFormat="1" ht="12.75">
      <c r="G40" s="1011"/>
    </row>
    <row r="41" s="184" customFormat="1" ht="12.75">
      <c r="G41" s="1011"/>
    </row>
    <row r="42" s="184" customFormat="1" ht="12.75">
      <c r="G42" s="1011"/>
    </row>
    <row r="43" s="184" customFormat="1" ht="12.75">
      <c r="G43" s="1011"/>
    </row>
    <row r="44" s="184" customFormat="1" ht="12.75">
      <c r="G44" s="1011"/>
    </row>
    <row r="45" s="184" customFormat="1" ht="12.75">
      <c r="G45" s="1011"/>
    </row>
    <row r="46" s="184" customFormat="1" ht="12.75">
      <c r="G46" s="1011"/>
    </row>
    <row r="47" s="184" customFormat="1" ht="12.75">
      <c r="G47" s="1011"/>
    </row>
    <row r="48" s="184" customFormat="1" ht="12.75">
      <c r="G48" s="1011"/>
    </row>
    <row r="49" s="184" customFormat="1" ht="12.75">
      <c r="G49" s="1011"/>
    </row>
    <row r="50" s="184" customFormat="1" ht="12.75">
      <c r="G50" s="1011"/>
    </row>
    <row r="51" s="184" customFormat="1" ht="12.75">
      <c r="G51" s="1011"/>
    </row>
  </sheetData>
  <sheetProtection/>
  <mergeCells count="15">
    <mergeCell ref="A35:N35"/>
    <mergeCell ref="A36:N36"/>
    <mergeCell ref="A37:N37"/>
    <mergeCell ref="J3:J4"/>
    <mergeCell ref="L3:L4"/>
    <mergeCell ref="M3:M4"/>
    <mergeCell ref="N3:N4"/>
    <mergeCell ref="A33:N33"/>
    <mergeCell ref="A34:N34"/>
    <mergeCell ref="A3:A5"/>
    <mergeCell ref="B3:B5"/>
    <mergeCell ref="C3:C5"/>
    <mergeCell ref="D3:E3"/>
    <mergeCell ref="F3:G3"/>
    <mergeCell ref="H3:I3"/>
  </mergeCells>
  <printOptions horizontalCentered="1"/>
  <pageMargins left="0.2362204724409449" right="0.15748031496062992" top="0.3937007874015748" bottom="0.3937007874015748" header="0.5118110236220472" footer="0.5118110236220472"/>
  <pageSetup fitToHeight="0"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Ministerstvo školství, mládeže a tělovýchovy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machackova</dc:creator>
  <cp:keywords/>
  <dc:description/>
  <cp:lastModifiedBy>install</cp:lastModifiedBy>
  <cp:lastPrinted>2017-05-03T12:04:55Z</cp:lastPrinted>
  <dcterms:created xsi:type="dcterms:W3CDTF">2010-10-08T09:48:15Z</dcterms:created>
  <dcterms:modified xsi:type="dcterms:W3CDTF">2017-05-11T08:49:39Z</dcterms:modified>
  <cp:category/>
  <cp:version/>
  <cp:contentType/>
  <cp:contentStatus/>
</cp:coreProperties>
</file>