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ADMINISTRATIVA\1. PŘIJATÉ ÚKOLY\PŠ+RK\2020_založíš-li ZDE nový adresář, přijde ho i do 2021-3\1. UK\INTERNI SDELENI\07-Zverejneni Rozpoctu UK na 2020_Jašková (UVT)\"/>
    </mc:Choice>
  </mc:AlternateContent>
  <bookViews>
    <workbookView xWindow="0" yWindow="0" windowWidth="23040" windowHeight="8910"/>
  </bookViews>
  <sheets>
    <sheet name="Provoz" sheetId="4" r:id="rId1"/>
    <sheet name="Investice" sheetId="5" r:id="rId2"/>
    <sheet name="Strednedoby_vyhled" sheetId="11" r:id="rId3"/>
    <sheet name="Provoz_vývoj" sheetId="14" r:id="rId4"/>
    <sheet name="Investice_vývoj" sheetId="15" r:id="rId5"/>
  </sheets>
  <definedNames>
    <definedName name="_xlnm.Print_Area" localSheetId="1">Investice!$A$1:$C$11</definedName>
    <definedName name="_xlnm.Print_Area" localSheetId="4">Investice_vývoj!$A$1:$J$15</definedName>
    <definedName name="_xlnm.Print_Area" localSheetId="0">Provoz!$A$1:$E$39</definedName>
    <definedName name="_xlnm.Print_Area" localSheetId="3">Provoz_vývoj!$A$1:$J$43</definedName>
    <definedName name="_xlnm.Print_Area" localSheetId="2">Strednedoby_vyhled!$A$1:$D$27</definedName>
  </definedNames>
  <calcPr calcId="162913"/>
</workbook>
</file>

<file path=xl/calcChain.xml><?xml version="1.0" encoding="utf-8"?>
<calcChain xmlns="http://schemas.openxmlformats.org/spreadsheetml/2006/main">
  <c r="C9" i="5" l="1"/>
  <c r="C7" i="5"/>
  <c r="C6" i="5"/>
  <c r="C5" i="5"/>
  <c r="C23" i="11" l="1"/>
  <c r="J16" i="14" l="1"/>
  <c r="J17" i="14"/>
  <c r="C36" i="14"/>
  <c r="C35" i="14"/>
  <c r="C34" i="14"/>
  <c r="C33" i="14"/>
  <c r="C23" i="14"/>
  <c r="C22" i="14"/>
  <c r="C19" i="14"/>
  <c r="C18" i="14"/>
  <c r="C17" i="14"/>
  <c r="C16" i="14"/>
  <c r="C13" i="14"/>
  <c r="C12" i="14"/>
  <c r="C11" i="14"/>
  <c r="C10" i="14"/>
  <c r="C9" i="14"/>
  <c r="C8" i="14"/>
  <c r="H29" i="14" l="1"/>
  <c r="H27" i="14"/>
  <c r="H25" i="14"/>
  <c r="H21" i="14"/>
  <c r="H15" i="14"/>
  <c r="C12" i="15"/>
  <c r="G12" i="15" s="1"/>
  <c r="H12" i="15" s="1"/>
  <c r="C11" i="15"/>
  <c r="G11" i="15" s="1"/>
  <c r="H11" i="15" s="1"/>
  <c r="C10" i="15"/>
  <c r="G10" i="15" s="1"/>
  <c r="H10" i="15" s="1"/>
  <c r="C9" i="15"/>
  <c r="G9" i="15" s="1"/>
  <c r="H9" i="15" s="1"/>
  <c r="C8" i="15"/>
  <c r="E13" i="15"/>
  <c r="D13" i="15"/>
  <c r="I37" i="14"/>
  <c r="J37" i="14" s="1"/>
  <c r="H37" i="14"/>
  <c r="I36" i="14"/>
  <c r="J36" i="14" s="1"/>
  <c r="I35" i="14"/>
  <c r="J35" i="14" s="1"/>
  <c r="I34" i="14"/>
  <c r="J34" i="14" s="1"/>
  <c r="I33" i="14"/>
  <c r="J33" i="14" s="1"/>
  <c r="I29" i="14"/>
  <c r="J29" i="14" s="1"/>
  <c r="J28" i="14"/>
  <c r="H28" i="14"/>
  <c r="I27" i="14"/>
  <c r="J27" i="14" s="1"/>
  <c r="I26" i="14"/>
  <c r="J26" i="14" s="1"/>
  <c r="H26" i="14"/>
  <c r="J25" i="14"/>
  <c r="I24" i="14"/>
  <c r="J24" i="14" s="1"/>
  <c r="H24" i="14"/>
  <c r="I23" i="14"/>
  <c r="J23" i="14" s="1"/>
  <c r="I22" i="14"/>
  <c r="J22" i="14" s="1"/>
  <c r="I21" i="14"/>
  <c r="J21" i="14" s="1"/>
  <c r="I20" i="14"/>
  <c r="J20" i="14" s="1"/>
  <c r="H20" i="14"/>
  <c r="I19" i="14"/>
  <c r="J19" i="14" s="1"/>
  <c r="J18" i="14"/>
  <c r="I15" i="14"/>
  <c r="J15" i="14" s="1"/>
  <c r="I14" i="14"/>
  <c r="J14" i="14" s="1"/>
  <c r="H14" i="14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E38" i="14"/>
  <c r="E30" i="14"/>
  <c r="C30" i="14"/>
  <c r="C38" i="14"/>
  <c r="I10" i="15" l="1"/>
  <c r="J10" i="15" s="1"/>
  <c r="I9" i="15"/>
  <c r="J9" i="15" s="1"/>
  <c r="I11" i="15"/>
  <c r="J11" i="15" s="1"/>
  <c r="I38" i="14"/>
  <c r="J38" i="14" s="1"/>
  <c r="I30" i="14"/>
  <c r="J30" i="14" s="1"/>
  <c r="E40" i="14"/>
  <c r="I12" i="15"/>
  <c r="J12" i="15" s="1"/>
  <c r="I8" i="15"/>
  <c r="J8" i="15" s="1"/>
  <c r="G8" i="15"/>
  <c r="H8" i="15" s="1"/>
  <c r="C40" i="14"/>
  <c r="I40" i="14" l="1"/>
  <c r="J40" i="14" s="1"/>
  <c r="C37" i="4" l="1"/>
  <c r="C29" i="4"/>
  <c r="E35" i="4"/>
  <c r="E34" i="4"/>
  <c r="E33" i="4"/>
  <c r="E32" i="4"/>
  <c r="E21" i="4"/>
  <c r="G22" i="14" s="1"/>
  <c r="H22" i="14" s="1"/>
  <c r="E20" i="4"/>
  <c r="E18" i="4"/>
  <c r="E15" i="4"/>
  <c r="G16" i="14" s="1"/>
  <c r="H16" i="14" s="1"/>
  <c r="E16" i="4"/>
  <c r="G17" i="14" s="1"/>
  <c r="H17" i="14" s="1"/>
  <c r="E17" i="4"/>
  <c r="G18" i="14" s="1"/>
  <c r="H18" i="14" s="1"/>
  <c r="E13" i="4"/>
  <c r="E14" i="4"/>
  <c r="C10" i="11" s="1"/>
  <c r="D10" i="11" s="1"/>
  <c r="E7" i="4"/>
  <c r="E10" i="4"/>
  <c r="G11" i="14" s="1"/>
  <c r="H11" i="14" s="1"/>
  <c r="E12" i="4"/>
  <c r="G13" i="14" s="1"/>
  <c r="H13" i="14" s="1"/>
  <c r="E9" i="4"/>
  <c r="G10" i="14" s="1"/>
  <c r="H10" i="14" s="1"/>
  <c r="E8" i="4"/>
  <c r="G9" i="14" s="1"/>
  <c r="H9" i="14" s="1"/>
  <c r="E11" i="4"/>
  <c r="G12" i="14" s="1"/>
  <c r="H12" i="14" s="1"/>
  <c r="C10" i="5"/>
  <c r="C13" i="15" s="1"/>
  <c r="E22" i="4"/>
  <c r="D29" i="4"/>
  <c r="E26" i="4"/>
  <c r="E23" i="4"/>
  <c r="E36" i="4"/>
  <c r="C24" i="11"/>
  <c r="D24" i="11" s="1"/>
  <c r="E19" i="4"/>
  <c r="E24" i="4"/>
  <c r="E25" i="4"/>
  <c r="E27" i="4"/>
  <c r="C15" i="11" s="1"/>
  <c r="D15" i="11" s="1"/>
  <c r="E28" i="4"/>
  <c r="C16" i="11"/>
  <c r="D16" i="11" s="1"/>
  <c r="D37" i="4"/>
  <c r="I13" i="15" l="1"/>
  <c r="J13" i="15" s="1"/>
  <c r="G13" i="15"/>
  <c r="H13" i="15" s="1"/>
  <c r="C20" i="11"/>
  <c r="D20" i="11" s="1"/>
  <c r="G33" i="14"/>
  <c r="H33" i="14" s="1"/>
  <c r="C21" i="11"/>
  <c r="C22" i="11"/>
  <c r="D22" i="11" s="1"/>
  <c r="G35" i="14"/>
  <c r="H35" i="14" s="1"/>
  <c r="D23" i="11"/>
  <c r="G36" i="14"/>
  <c r="H36" i="14" s="1"/>
  <c r="C14" i="11"/>
  <c r="D14" i="11" s="1"/>
  <c r="G23" i="14"/>
  <c r="H23" i="14" s="1"/>
  <c r="C12" i="11"/>
  <c r="D12" i="11" s="1"/>
  <c r="G19" i="14"/>
  <c r="H19" i="14" s="1"/>
  <c r="G8" i="14"/>
  <c r="H8" i="14" s="1"/>
  <c r="C9" i="11"/>
  <c r="D9" i="11" s="1"/>
  <c r="C11" i="11"/>
  <c r="D11" i="11" s="1"/>
  <c r="D21" i="11"/>
  <c r="C25" i="11"/>
  <c r="E37" i="4"/>
  <c r="D39" i="4"/>
  <c r="C39" i="4"/>
  <c r="E29" i="4"/>
  <c r="C13" i="11"/>
  <c r="D13" i="11" s="1"/>
  <c r="D25" i="11" l="1"/>
  <c r="D38" i="14"/>
  <c r="G38" i="14" s="1"/>
  <c r="H38" i="14" s="1"/>
  <c r="G34" i="14"/>
  <c r="H34" i="14" s="1"/>
  <c r="D30" i="14"/>
  <c r="G30" i="14" s="1"/>
  <c r="H30" i="14" s="1"/>
  <c r="E39" i="4"/>
  <c r="D17" i="11"/>
  <c r="D27" i="11" s="1"/>
  <c r="C17" i="11"/>
  <c r="C27" i="11" s="1"/>
  <c r="D40" i="14" l="1"/>
  <c r="H40" i="14" s="1"/>
</calcChain>
</file>

<file path=xl/sharedStrings.xml><?xml version="1.0" encoding="utf-8"?>
<sst xmlns="http://schemas.openxmlformats.org/spreadsheetml/2006/main" count="209" uniqueCount="117">
  <si>
    <t>Příloha č.1</t>
  </si>
  <si>
    <t>Položka rozpočtu</t>
  </si>
  <si>
    <t>Řádek</t>
  </si>
  <si>
    <t>Celkem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</si>
  <si>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</si>
  <si>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</si>
  <si>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</si>
  <si>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</si>
  <si>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</si>
  <si>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</si>
  <si>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Odpis nedobytné pohledávky</t>
  </si>
  <si>
    <t>Prodané cenné papíry a vklady</t>
  </si>
  <si>
    <t>Prodaný materiál</t>
  </si>
  <si>
    <t xml:space="preserve">Hospodářský výsledek </t>
  </si>
  <si>
    <t>FRIM</t>
  </si>
  <si>
    <t>Položky (původ zdroje)</t>
  </si>
  <si>
    <t>Doplňková činnost</t>
  </si>
  <si>
    <t>Příloha č. 2</t>
  </si>
  <si>
    <t>Náklady</t>
  </si>
  <si>
    <t>Náklady celkem</t>
  </si>
  <si>
    <t>Výnosy</t>
  </si>
  <si>
    <t>Výnosy celkem</t>
  </si>
  <si>
    <t>556, 559</t>
  </si>
  <si>
    <t>64*</t>
  </si>
  <si>
    <t>65*</t>
  </si>
  <si>
    <t>68*</t>
  </si>
  <si>
    <t>Přijaté příspěvky (dary)</t>
  </si>
  <si>
    <t>tis. Kč</t>
  </si>
  <si>
    <t>Spotřeba materiálu, energie a ost.neskladovatelných dodávek</t>
  </si>
  <si>
    <t>Prodané zboží</t>
  </si>
  <si>
    <t>Změna stavu zásob vlastní činnosti</t>
  </si>
  <si>
    <t>561 až 564</t>
  </si>
  <si>
    <t>571 až 574</t>
  </si>
  <si>
    <t>Daně a poplatky</t>
  </si>
  <si>
    <t>Smluvní pokuty, úroky z prodlení, ostatní pokuty a penále</t>
  </si>
  <si>
    <t>Odpisy dlouhodobého majetku</t>
  </si>
  <si>
    <t>Prodaný dlouhodobý majetek</t>
  </si>
  <si>
    <t>Tvorba a použití rezerv a opravných položek</t>
  </si>
  <si>
    <t>Opravy a udržování</t>
  </si>
  <si>
    <t>Náklady na cestovné</t>
  </si>
  <si>
    <t>Aktivace materiálu, zboží, vnitroslužeb a dlouhodob.majetku</t>
  </si>
  <si>
    <t>Poskytnuté a zúčtované příspěvky</t>
  </si>
  <si>
    <t>Tržby za vlastní výkony a za zboží</t>
  </si>
  <si>
    <t>Ostatní výnosy</t>
  </si>
  <si>
    <t>Univerzita Karlova celkem</t>
  </si>
  <si>
    <t>Syntetický
účet</t>
  </si>
  <si>
    <t>544 až 549</t>
  </si>
  <si>
    <t>541, 542</t>
  </si>
  <si>
    <t>53*</t>
  </si>
  <si>
    <t>58*</t>
  </si>
  <si>
    <t>60*</t>
  </si>
  <si>
    <t>501, 502, 503</t>
  </si>
  <si>
    <t>Daň z příjmů</t>
  </si>
  <si>
    <t>59*</t>
  </si>
  <si>
    <t>Jiné ostatní náklady celkem</t>
  </si>
  <si>
    <t>Tržby z prodeje majetku, zúčtování rezerv a opr. položek</t>
  </si>
  <si>
    <t>Příloha č. 3</t>
  </si>
  <si>
    <t>Syntetický účet</t>
  </si>
  <si>
    <t>A. Náklady</t>
  </si>
  <si>
    <t>I. Spotřebované nákupy a nakupované služby</t>
  </si>
  <si>
    <t>50* a 51*</t>
  </si>
  <si>
    <t>II. Změny stavu zásob vlastní činnosti a aktivace</t>
  </si>
  <si>
    <t>56* a 57*</t>
  </si>
  <si>
    <t>III. Osobní náklady</t>
  </si>
  <si>
    <t>52*</t>
  </si>
  <si>
    <t>IV. Daně a poplatky</t>
  </si>
  <si>
    <t>V. Ostatní náklady</t>
  </si>
  <si>
    <t>54*</t>
  </si>
  <si>
    <t>VI. Odpisy, prodaný majetek, tvorba a použití rezerv a opravných položek</t>
  </si>
  <si>
    <t>55*</t>
  </si>
  <si>
    <t>VII. Poskytnuté příspěvky</t>
  </si>
  <si>
    <t>VIII. Daň z příjmů</t>
  </si>
  <si>
    <t>5**</t>
  </si>
  <si>
    <t>B. Výnosy</t>
  </si>
  <si>
    <t>I. Provozní dotace</t>
  </si>
  <si>
    <t>69*</t>
  </si>
  <si>
    <t>II. Přijaté příspěvky</t>
  </si>
  <si>
    <t>III. Tržby za vlastní výkony a zboží</t>
  </si>
  <si>
    <t>IV. Ostatní výnosy</t>
  </si>
  <si>
    <t>V. Tržby z prodeje majetku</t>
  </si>
  <si>
    <t>6**</t>
  </si>
  <si>
    <t>Výsledek hospodaření</t>
  </si>
  <si>
    <t>Provozní dotace</t>
  </si>
  <si>
    <r>
      <t>třída 5</t>
    </r>
    <r>
      <rPr>
        <sz val="11"/>
        <rFont val="Cambria"/>
        <family val="1"/>
        <charset val="238"/>
      </rPr>
      <t>*</t>
    </r>
  </si>
  <si>
    <t>Ostatní zdroje MŠMT (mimo operační programy)</t>
  </si>
  <si>
    <t>Operační programy</t>
  </si>
  <si>
    <t>Ostatní poskytovatelé</t>
  </si>
  <si>
    <t>Užití</t>
  </si>
  <si>
    <t>Hlavní
činnost</t>
  </si>
  <si>
    <t>Provozní rozpočet na rok 2020</t>
  </si>
  <si>
    <t>Kapitálový rozpočet na rok 2020</t>
  </si>
  <si>
    <t>Střednědobý výhled provozního rozpočtu na roky 2021 a 2022</t>
  </si>
  <si>
    <r>
      <t xml:space="preserve">Dokumentace programu MŠMT </t>
    </r>
    <r>
      <rPr>
        <sz val="14"/>
        <rFont val="Cambria"/>
        <family val="1"/>
        <charset val="238"/>
        <scheme val="major"/>
      </rPr>
      <t>*</t>
    </r>
    <r>
      <rPr>
        <sz val="12"/>
        <rFont val="Cambria"/>
        <family val="1"/>
        <charset val="238"/>
        <scheme val="major"/>
      </rPr>
      <t xml:space="preserve">                                                          </t>
    </r>
  </si>
  <si>
    <t>Vývoj přípravy provozního rozpočtu na rok 2020</t>
  </si>
  <si>
    <t>Příloha č.4</t>
  </si>
  <si>
    <t>Aktuální</t>
  </si>
  <si>
    <t>Původní</t>
  </si>
  <si>
    <t>sloupec:</t>
  </si>
  <si>
    <t>(1)</t>
  </si>
  <si>
    <t>(2)</t>
  </si>
  <si>
    <t>(3)</t>
  </si>
  <si>
    <t>(4)=(1)-(2)</t>
  </si>
  <si>
    <t>%</t>
  </si>
  <si>
    <t>absolutně</t>
  </si>
  <si>
    <t>Změna</t>
  </si>
  <si>
    <t>Vývoj přípravy kapitálového rozpočtu na rok 2020</t>
  </si>
  <si>
    <r>
      <t>třída 6</t>
    </r>
    <r>
      <rPr>
        <sz val="11"/>
        <rFont val="Cambria"/>
        <family val="1"/>
        <charset val="238"/>
        <scheme val="major"/>
      </rPr>
      <t>*</t>
    </r>
  </si>
  <si>
    <r>
      <t>rozdíl 6</t>
    </r>
    <r>
      <rPr>
        <sz val="11"/>
        <rFont val="Cambria"/>
        <family val="1"/>
        <charset val="238"/>
        <scheme val="major"/>
      </rPr>
      <t xml:space="preserve">* - </t>
    </r>
    <r>
      <rPr>
        <b/>
        <sz val="11"/>
        <rFont val="Cambria"/>
        <family val="1"/>
        <charset val="238"/>
        <scheme val="major"/>
      </rPr>
      <t>5</t>
    </r>
    <r>
      <rPr>
        <sz val="11"/>
        <rFont val="Cambria"/>
        <family val="1"/>
        <charset val="238"/>
        <scheme val="major"/>
      </rPr>
      <t>*</t>
    </r>
  </si>
  <si>
    <t>Celkem:</t>
  </si>
  <si>
    <t>Příloha č. 5</t>
  </si>
  <si>
    <t>(5)=(4)/(2)</t>
  </si>
  <si>
    <t>(6)=(1)-(3)</t>
  </si>
  <si>
    <t>(7)=(6)/(3)</t>
  </si>
  <si>
    <t>2019 *</t>
  </si>
  <si>
    <r>
      <t xml:space="preserve">* </t>
    </r>
    <r>
      <rPr>
        <sz val="12"/>
        <rFont val="Times New Roman"/>
        <family val="1"/>
        <charset val="238"/>
      </rPr>
      <t>Skutečnost</t>
    </r>
  </si>
  <si>
    <r>
      <t xml:space="preserve">Položky rozpočtu </t>
    </r>
    <r>
      <rPr>
        <sz val="12"/>
        <rFont val="Cambria"/>
        <family val="1"/>
        <charset val="238"/>
        <scheme val="major"/>
      </rPr>
      <t>(původ zdroje)</t>
    </r>
  </si>
  <si>
    <t>Dokumentace programu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</si>
</sst>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0.0%"/>
  </numFmts>
  <fonts count="22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color theme="0" tint="-0.34998626667073579"/>
      <name val="Cambria"/>
      <family val="1"/>
      <charset val="238"/>
      <scheme val="major"/>
    </font>
    <font>
      <sz val="12"/>
      <color theme="0" tint="-0.3499862666707357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name val="Cambria"/>
      <family val="1"/>
      <charset val="238"/>
      <scheme val="major"/>
    </font>
    <font>
      <b/>
      <sz val="14"/>
      <name val="Times New Roman"/>
      <family val="1"/>
      <charset val="238"/>
    </font>
    <font>
      <b/>
      <sz val="14"/>
      <name val="Cambria"/>
      <family val="1"/>
      <charset val="238"/>
      <scheme val="major"/>
    </font>
    <font>
      <sz val="12"/>
      <color rgb="FFFF0000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4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3" fontId="1" fillId="0" borderId="0" xfId="0" applyNumberFormat="1" applyFont="1" applyProtection="1"/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12" xfId="0" applyFont="1" applyBorder="1" applyProtection="1"/>
    <xf numFmtId="0" fontId="8" fillId="0" borderId="2" xfId="0" applyFont="1" applyBorder="1" applyAlignment="1" applyProtection="1">
      <alignment horizontal="center"/>
    </xf>
    <xf numFmtId="3" fontId="7" fillId="2" borderId="1" xfId="0" applyNumberFormat="1" applyFont="1" applyFill="1" applyBorder="1" applyProtection="1">
      <protection locked="0"/>
    </xf>
    <xf numFmtId="3" fontId="7" fillId="2" borderId="13" xfId="0" applyNumberFormat="1" applyFont="1" applyFill="1" applyBorder="1" applyProtection="1">
      <protection locked="0"/>
    </xf>
    <xf numFmtId="0" fontId="7" fillId="0" borderId="4" xfId="0" applyFont="1" applyBorder="1" applyProtection="1"/>
    <xf numFmtId="0" fontId="8" fillId="0" borderId="6" xfId="0" applyFont="1" applyBorder="1" applyAlignment="1" applyProtection="1">
      <alignment horizontal="center"/>
    </xf>
    <xf numFmtId="3" fontId="7" fillId="2" borderId="5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0" fontId="7" fillId="0" borderId="14" xfId="0" applyFont="1" applyBorder="1" applyProtection="1"/>
    <xf numFmtId="0" fontId="8" fillId="0" borderId="15" xfId="0" applyFont="1" applyBorder="1" applyAlignment="1" applyProtection="1">
      <alignment horizontal="center"/>
    </xf>
    <xf numFmtId="3" fontId="7" fillId="2" borderId="0" xfId="0" applyNumberFormat="1" applyFont="1" applyFill="1" applyBorder="1" applyProtection="1">
      <protection locked="0"/>
    </xf>
    <xf numFmtId="3" fontId="7" fillId="2" borderId="16" xfId="0" applyNumberFormat="1" applyFont="1" applyFill="1" applyBorder="1" applyProtection="1">
      <protection locked="0"/>
    </xf>
    <xf numFmtId="0" fontId="6" fillId="0" borderId="8" xfId="0" applyFont="1" applyBorder="1" applyProtection="1"/>
    <xf numFmtId="0" fontId="9" fillId="0" borderId="9" xfId="0" applyFont="1" applyBorder="1" applyAlignment="1" applyProtection="1">
      <alignment horizontal="center"/>
    </xf>
    <xf numFmtId="3" fontId="6" fillId="0" borderId="9" xfId="0" applyNumberFormat="1" applyFont="1" applyFill="1" applyBorder="1" applyProtection="1"/>
    <xf numFmtId="3" fontId="6" fillId="0" borderId="10" xfId="0" applyNumberFormat="1" applyFont="1" applyFill="1" applyBorder="1" applyProtection="1"/>
    <xf numFmtId="0" fontId="8" fillId="0" borderId="0" xfId="0" applyFont="1" applyProtection="1"/>
    <xf numFmtId="3" fontId="7" fillId="0" borderId="0" xfId="0" applyNumberFormat="1" applyFont="1" applyProtection="1"/>
    <xf numFmtId="0" fontId="8" fillId="0" borderId="0" xfId="0" applyFont="1" applyBorder="1" applyProtection="1"/>
    <xf numFmtId="3" fontId="7" fillId="0" borderId="0" xfId="0" applyNumberFormat="1" applyFont="1" applyBorder="1" applyProtection="1"/>
    <xf numFmtId="0" fontId="7" fillId="0" borderId="12" xfId="0" applyFont="1" applyFill="1" applyBorder="1" applyProtection="1"/>
    <xf numFmtId="3" fontId="7" fillId="0" borderId="3" xfId="0" applyNumberFormat="1" applyFont="1" applyFill="1" applyBorder="1" applyProtection="1"/>
    <xf numFmtId="3" fontId="7" fillId="0" borderId="7" xfId="0" applyNumberFormat="1" applyFont="1" applyFill="1" applyBorder="1" applyProtection="1"/>
    <xf numFmtId="0" fontId="7" fillId="0" borderId="6" xfId="0" applyFont="1" applyBorder="1" applyProtection="1"/>
    <xf numFmtId="0" fontId="7" fillId="0" borderId="0" xfId="0" applyFont="1" applyAlignment="1" applyProtection="1">
      <alignment horizontal="right" vertical="center"/>
    </xf>
    <xf numFmtId="0" fontId="7" fillId="0" borderId="6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Protection="1"/>
    <xf numFmtId="3" fontId="7" fillId="2" borderId="20" xfId="0" applyNumberFormat="1" applyFont="1" applyFill="1" applyBorder="1" applyProtection="1">
      <protection locked="0"/>
    </xf>
    <xf numFmtId="0" fontId="7" fillId="0" borderId="21" xfId="0" applyFont="1" applyBorder="1" applyAlignment="1" applyProtection="1">
      <alignment horizontal="center"/>
    </xf>
    <xf numFmtId="0" fontId="6" fillId="0" borderId="9" xfId="0" applyFont="1" applyBorder="1" applyProtection="1"/>
    <xf numFmtId="3" fontId="10" fillId="2" borderId="5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1" fillId="0" borderId="0" xfId="0" applyNumberFormat="1" applyFont="1" applyProtection="1"/>
    <xf numFmtId="3" fontId="7" fillId="2" borderId="6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15" xfId="0" applyNumberFormat="1" applyFont="1" applyFill="1" applyBorder="1" applyProtection="1">
      <protection locked="0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Protection="1"/>
    <xf numFmtId="3" fontId="7" fillId="0" borderId="31" xfId="0" applyNumberFormat="1" applyFont="1" applyFill="1" applyBorder="1" applyProtection="1"/>
    <xf numFmtId="3" fontId="6" fillId="0" borderId="33" xfId="0" applyNumberFormat="1" applyFont="1" applyFill="1" applyBorder="1" applyProtection="1"/>
    <xf numFmtId="3" fontId="7" fillId="0" borderId="38" xfId="0" applyNumberFormat="1" applyFont="1" applyFill="1" applyBorder="1" applyProtection="1"/>
    <xf numFmtId="3" fontId="6" fillId="0" borderId="11" xfId="0" applyNumberFormat="1" applyFont="1" applyFill="1" applyBorder="1" applyProtection="1"/>
    <xf numFmtId="3" fontId="7" fillId="0" borderId="37" xfId="0" applyNumberFormat="1" applyFont="1" applyFill="1" applyBorder="1" applyProtection="1"/>
    <xf numFmtId="3" fontId="7" fillId="0" borderId="39" xfId="0" applyNumberFormat="1" applyFont="1" applyFill="1" applyBorder="1" applyProtection="1"/>
    <xf numFmtId="3" fontId="6" fillId="0" borderId="8" xfId="0" applyNumberFormat="1" applyFont="1" applyFill="1" applyBorder="1" applyProtection="1"/>
    <xf numFmtId="3" fontId="7" fillId="0" borderId="40" xfId="0" applyNumberFormat="1" applyFont="1" applyFill="1" applyBorder="1" applyProtection="1"/>
    <xf numFmtId="3" fontId="7" fillId="0" borderId="4" xfId="0" applyNumberFormat="1" applyFont="1" applyFill="1" applyBorder="1" applyProtection="1"/>
    <xf numFmtId="0" fontId="20" fillId="0" borderId="0" xfId="0" quotePrefix="1" applyFont="1" applyBorder="1" applyAlignment="1" applyProtection="1">
      <alignment horizontal="center" vertical="center"/>
    </xf>
    <xf numFmtId="3" fontId="7" fillId="0" borderId="41" xfId="0" applyNumberFormat="1" applyFont="1" applyFill="1" applyBorder="1" applyProtection="1"/>
    <xf numFmtId="3" fontId="6" fillId="3" borderId="33" xfId="0" applyNumberFormat="1" applyFont="1" applyFill="1" applyBorder="1" applyProtection="1"/>
    <xf numFmtId="3" fontId="7" fillId="0" borderId="50" xfId="0" applyNumberFormat="1" applyFont="1" applyFill="1" applyBorder="1" applyProtection="1"/>
    <xf numFmtId="3" fontId="7" fillId="0" borderId="51" xfId="0" applyNumberFormat="1" applyFont="1" applyFill="1" applyBorder="1" applyProtection="1"/>
    <xf numFmtId="3" fontId="7" fillId="0" borderId="52" xfId="0" applyNumberFormat="1" applyFont="1" applyFill="1" applyBorder="1" applyProtection="1"/>
    <xf numFmtId="3" fontId="6" fillId="0" borderId="47" xfId="0" applyNumberFormat="1" applyFont="1" applyFill="1" applyBorder="1" applyProtection="1"/>
    <xf numFmtId="3" fontId="7" fillId="0" borderId="53" xfId="0" applyNumberFormat="1" applyFont="1" applyFill="1" applyBorder="1" applyProtection="1"/>
    <xf numFmtId="165" fontId="7" fillId="0" borderId="56" xfId="1" applyNumberFormat="1" applyFont="1" applyFill="1" applyBorder="1" applyProtection="1"/>
    <xf numFmtId="165" fontId="7" fillId="0" borderId="65" xfId="1" applyNumberFormat="1" applyFont="1" applyFill="1" applyBorder="1" applyProtection="1"/>
    <xf numFmtId="0" fontId="20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quotePrefix="1" applyFont="1" applyAlignment="1" applyProtection="1">
      <alignment horizontal="center" vertical="center"/>
    </xf>
    <xf numFmtId="3" fontId="7" fillId="2" borderId="31" xfId="0" applyNumberFormat="1" applyFont="1" applyFill="1" applyBorder="1" applyProtection="1">
      <protection locked="0"/>
    </xf>
    <xf numFmtId="3" fontId="7" fillId="0" borderId="51" xfId="0" applyNumberFormat="1" applyFont="1" applyFill="1" applyBorder="1" applyProtection="1">
      <protection locked="0"/>
    </xf>
    <xf numFmtId="3" fontId="1" fillId="0" borderId="31" xfId="0" applyNumberFormat="1" applyFont="1" applyBorder="1" applyProtection="1"/>
    <xf numFmtId="0" fontId="7" fillId="0" borderId="41" xfId="0" applyFont="1" applyBorder="1" applyAlignment="1" applyProtection="1">
      <alignment horizontal="center"/>
    </xf>
    <xf numFmtId="0" fontId="7" fillId="0" borderId="69" xfId="0" applyFont="1" applyBorder="1" applyAlignment="1" applyProtection="1">
      <alignment horizontal="center"/>
    </xf>
    <xf numFmtId="0" fontId="7" fillId="0" borderId="53" xfId="0" applyFont="1" applyBorder="1" applyAlignment="1" applyProtection="1">
      <alignment horizontal="center"/>
    </xf>
    <xf numFmtId="0" fontId="7" fillId="0" borderId="66" xfId="0" applyFont="1" applyBorder="1" applyAlignment="1" applyProtection="1">
      <alignment horizontal="center"/>
    </xf>
    <xf numFmtId="3" fontId="1" fillId="0" borderId="40" xfId="0" applyNumberFormat="1" applyFont="1" applyBorder="1" applyProtection="1"/>
    <xf numFmtId="3" fontId="1" fillId="0" borderId="37" xfId="0" applyNumberFormat="1" applyFont="1" applyBorder="1" applyProtection="1"/>
    <xf numFmtId="165" fontId="1" fillId="0" borderId="70" xfId="1" applyNumberFormat="1" applyFont="1" applyBorder="1" applyProtection="1"/>
    <xf numFmtId="165" fontId="1" fillId="0" borderId="68" xfId="1" applyNumberFormat="1" applyFont="1" applyBorder="1" applyProtection="1"/>
    <xf numFmtId="165" fontId="1" fillId="0" borderId="71" xfId="1" applyNumberFormat="1" applyFont="1" applyBorder="1" applyProtection="1"/>
    <xf numFmtId="165" fontId="1" fillId="0" borderId="73" xfId="1" applyNumberFormat="1" applyFont="1" applyBorder="1" applyProtection="1"/>
    <xf numFmtId="165" fontId="1" fillId="0" borderId="62" xfId="1" applyNumberFormat="1" applyFont="1" applyBorder="1" applyProtection="1"/>
    <xf numFmtId="165" fontId="1" fillId="0" borderId="63" xfId="1" applyNumberFormat="1" applyFont="1" applyBorder="1" applyProtection="1"/>
    <xf numFmtId="165" fontId="1" fillId="0" borderId="72" xfId="1" applyNumberFormat="1" applyFont="1" applyBorder="1" applyProtection="1"/>
    <xf numFmtId="165" fontId="1" fillId="0" borderId="61" xfId="1" applyNumberFormat="1" applyFont="1" applyBorder="1" applyProtection="1"/>
    <xf numFmtId="3" fontId="1" fillId="0" borderId="4" xfId="0" applyNumberFormat="1" applyFont="1" applyBorder="1" applyProtection="1"/>
    <xf numFmtId="3" fontId="1" fillId="0" borderId="43" xfId="0" applyNumberFormat="1" applyFont="1" applyBorder="1" applyProtection="1"/>
    <xf numFmtId="3" fontId="1" fillId="0" borderId="67" xfId="0" applyNumberFormat="1" applyFont="1" applyBorder="1" applyProtection="1"/>
    <xf numFmtId="164" fontId="10" fillId="0" borderId="0" xfId="0" applyNumberFormat="1" applyFont="1" applyBorder="1" applyProtection="1"/>
    <xf numFmtId="3" fontId="10" fillId="0" borderId="0" xfId="0" applyNumberFormat="1" applyFont="1" applyBorder="1" applyProtection="1"/>
    <xf numFmtId="3" fontId="10" fillId="0" borderId="0" xfId="0" applyNumberFormat="1" applyFont="1" applyProtection="1"/>
    <xf numFmtId="0" fontId="9" fillId="0" borderId="21" xfId="0" applyFont="1" applyBorder="1" applyAlignment="1" applyProtection="1">
      <alignment horizontal="center"/>
    </xf>
    <xf numFmtId="3" fontId="6" fillId="0" borderId="28" xfId="0" applyNumberFormat="1" applyFont="1" applyFill="1" applyBorder="1" applyProtection="1"/>
    <xf numFmtId="3" fontId="7" fillId="0" borderId="32" xfId="0" applyNumberFormat="1" applyFont="1" applyBorder="1" applyProtection="1"/>
    <xf numFmtId="3" fontId="7" fillId="3" borderId="37" xfId="0" applyNumberFormat="1" applyFont="1" applyFill="1" applyBorder="1" applyProtection="1"/>
    <xf numFmtId="3" fontId="7" fillId="3" borderId="31" xfId="0" applyNumberFormat="1" applyFont="1" applyFill="1" applyBorder="1" applyProtection="1"/>
    <xf numFmtId="3" fontId="7" fillId="0" borderId="44" xfId="0" applyNumberFormat="1" applyFont="1" applyFill="1" applyBorder="1" applyProtection="1"/>
    <xf numFmtId="3" fontId="7" fillId="0" borderId="54" xfId="0" applyNumberFormat="1" applyFont="1" applyFill="1" applyBorder="1" applyProtection="1"/>
    <xf numFmtId="3" fontId="6" fillId="3" borderId="34" xfId="0" applyNumberFormat="1" applyFont="1" applyFill="1" applyBorder="1" applyProtection="1"/>
    <xf numFmtId="165" fontId="7" fillId="0" borderId="57" xfId="1" applyNumberFormat="1" applyFont="1" applyFill="1" applyBorder="1" applyProtection="1"/>
    <xf numFmtId="165" fontId="7" fillId="0" borderId="55" xfId="1" applyNumberFormat="1" applyFont="1" applyFill="1" applyBorder="1" applyProtection="1"/>
    <xf numFmtId="165" fontId="6" fillId="0" borderId="58" xfId="1" applyNumberFormat="1" applyFont="1" applyFill="1" applyBorder="1" applyProtection="1"/>
    <xf numFmtId="165" fontId="7" fillId="0" borderId="59" xfId="1" applyNumberFormat="1" applyFont="1" applyFill="1" applyBorder="1" applyProtection="1"/>
    <xf numFmtId="165" fontId="7" fillId="0" borderId="60" xfId="1" applyNumberFormat="1" applyFont="1" applyFill="1" applyBorder="1" applyProtection="1"/>
    <xf numFmtId="165" fontId="7" fillId="0" borderId="0" xfId="1" applyNumberFormat="1" applyFont="1" applyBorder="1" applyProtection="1"/>
    <xf numFmtId="165" fontId="7" fillId="0" borderId="62" xfId="1" applyNumberFormat="1" applyFont="1" applyFill="1" applyBorder="1" applyProtection="1"/>
    <xf numFmtId="165" fontId="7" fillId="0" borderId="63" xfId="1" applyNumberFormat="1" applyFont="1" applyFill="1" applyBorder="1" applyProtection="1"/>
    <xf numFmtId="165" fontId="7" fillId="0" borderId="64" xfId="1" applyNumberFormat="1" applyFont="1" applyFill="1" applyBorder="1" applyProtection="1"/>
    <xf numFmtId="165" fontId="7" fillId="0" borderId="66" xfId="1" applyNumberFormat="1" applyFont="1" applyFill="1" applyBorder="1" applyProtection="1"/>
    <xf numFmtId="0" fontId="7" fillId="0" borderId="2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vertical="center" wrapText="1"/>
    </xf>
    <xf numFmtId="3" fontId="7" fillId="0" borderId="50" xfId="0" applyNumberFormat="1" applyFont="1" applyFill="1" applyBorder="1" applyProtection="1">
      <protection locked="0"/>
    </xf>
    <xf numFmtId="0" fontId="1" fillId="0" borderId="44" xfId="0" applyFont="1" applyBorder="1" applyAlignment="1" applyProtection="1">
      <alignment horizontal="center"/>
    </xf>
    <xf numFmtId="0" fontId="20" fillId="0" borderId="75" xfId="0" quotePrefix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/>
    </xf>
    <xf numFmtId="0" fontId="20" fillId="0" borderId="76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right" vertical="top"/>
    </xf>
    <xf numFmtId="0" fontId="20" fillId="4" borderId="0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right" vertical="center"/>
    </xf>
    <xf numFmtId="0" fontId="1" fillId="4" borderId="0" xfId="0" quotePrefix="1" applyFont="1" applyFill="1" applyAlignment="1" applyProtection="1">
      <alignment horizontal="center" vertical="center"/>
    </xf>
    <xf numFmtId="0" fontId="1" fillId="4" borderId="0" xfId="0" applyFont="1" applyFill="1" applyProtection="1"/>
    <xf numFmtId="3" fontId="2" fillId="0" borderId="8" xfId="0" applyNumberFormat="1" applyFont="1" applyBorder="1" applyProtection="1"/>
    <xf numFmtId="3" fontId="2" fillId="0" borderId="33" xfId="0" applyNumberFormat="1" applyFont="1" applyBorder="1" applyProtection="1"/>
    <xf numFmtId="165" fontId="7" fillId="0" borderId="58" xfId="1" applyNumberFormat="1" applyFont="1" applyFill="1" applyBorder="1" applyProtection="1"/>
    <xf numFmtId="165" fontId="7" fillId="0" borderId="61" xfId="1" applyNumberFormat="1" applyFont="1" applyFill="1" applyBorder="1" applyProtection="1"/>
    <xf numFmtId="3" fontId="7" fillId="0" borderId="39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3" fontId="7" fillId="2" borderId="37" xfId="0" applyNumberFormat="1" applyFont="1" applyFill="1" applyBorder="1" applyProtection="1">
      <protection locked="0"/>
    </xf>
    <xf numFmtId="0" fontId="7" fillId="0" borderId="45" xfId="0" applyFont="1" applyBorder="1" applyAlignment="1" applyProtection="1">
      <alignment horizontal="center"/>
    </xf>
    <xf numFmtId="0" fontId="7" fillId="0" borderId="46" xfId="0" applyFont="1" applyBorder="1" applyProtection="1"/>
    <xf numFmtId="3" fontId="7" fillId="2" borderId="53" xfId="0" applyNumberFormat="1" applyFont="1" applyFill="1" applyBorder="1" applyProtection="1">
      <protection locked="0"/>
    </xf>
    <xf numFmtId="3" fontId="7" fillId="0" borderId="74" xfId="0" applyNumberFormat="1" applyFont="1" applyFill="1" applyBorder="1" applyProtection="1">
      <protection locked="0"/>
    </xf>
    <xf numFmtId="3" fontId="7" fillId="0" borderId="42" xfId="0" applyNumberFormat="1" applyFont="1" applyFill="1" applyBorder="1" applyProtection="1">
      <protection locked="0"/>
    </xf>
    <xf numFmtId="0" fontId="1" fillId="0" borderId="13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53" xfId="0" applyFont="1" applyFill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99FFCC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C15" sqref="C15:C17"/>
    </sheetView>
  </sheetViews>
  <sheetFormatPr defaultColWidth="9.140625" defaultRowHeight="15.75" x14ac:dyDescent="0.25"/>
  <cols>
    <col min="1" max="1" width="63.5703125" style="2" customWidth="1"/>
    <col min="2" max="2" width="14.140625" style="2" customWidth="1"/>
    <col min="3" max="5" width="12.7109375" style="2" customWidth="1"/>
    <col min="6" max="16384" width="9.140625" style="2"/>
  </cols>
  <sheetData>
    <row r="1" spans="1:7" ht="18.75" x14ac:dyDescent="0.3">
      <c r="A1" s="58" t="s">
        <v>89</v>
      </c>
      <c r="B1" s="3"/>
      <c r="C1" s="3"/>
      <c r="D1" s="3"/>
      <c r="E1" s="5" t="s">
        <v>0</v>
      </c>
    </row>
    <row r="2" spans="1:7" ht="26.25" customHeight="1" thickBot="1" x14ac:dyDescent="0.35">
      <c r="A2" s="59" t="s">
        <v>44</v>
      </c>
      <c r="B2" s="6"/>
      <c r="D2" s="7"/>
      <c r="E2" s="5" t="s">
        <v>27</v>
      </c>
      <c r="G2" s="56"/>
    </row>
    <row r="3" spans="1:7" ht="16.7" customHeight="1" x14ac:dyDescent="0.25">
      <c r="A3" s="158" t="s">
        <v>1</v>
      </c>
      <c r="B3" s="160" t="s">
        <v>45</v>
      </c>
      <c r="C3" s="160" t="s">
        <v>88</v>
      </c>
      <c r="D3" s="160" t="s">
        <v>16</v>
      </c>
      <c r="E3" s="156" t="s">
        <v>3</v>
      </c>
      <c r="G3" s="56"/>
    </row>
    <row r="4" spans="1:7" ht="16.7" customHeight="1" thickBot="1" x14ac:dyDescent="0.3">
      <c r="A4" s="159"/>
      <c r="B4" s="161"/>
      <c r="C4" s="162"/>
      <c r="D4" s="162"/>
      <c r="E4" s="157"/>
      <c r="G4" s="56"/>
    </row>
    <row r="5" spans="1:7" ht="3.75" customHeight="1" x14ac:dyDescent="0.25"/>
    <row r="6" spans="1:7" s="3" customFormat="1" ht="16.5" thickBot="1" x14ac:dyDescent="0.3">
      <c r="A6" s="15" t="s">
        <v>18</v>
      </c>
      <c r="B6" s="16"/>
      <c r="C6" s="10"/>
      <c r="D6" s="10"/>
      <c r="E6" s="10"/>
    </row>
    <row r="7" spans="1:7" x14ac:dyDescent="0.25">
      <c r="A7" s="17" t="s">
        <v>28</v>
      </c>
      <c r="B7" s="18" t="s">
        <v>51</v>
      </c>
      <c r="C7" s="19">
        <v>798673</v>
      </c>
      <c r="D7" s="54">
        <v>34808</v>
      </c>
      <c r="E7" s="38">
        <f>SUM(C7:D7)</f>
        <v>833481</v>
      </c>
    </row>
    <row r="8" spans="1:7" x14ac:dyDescent="0.25">
      <c r="A8" s="21" t="s">
        <v>29</v>
      </c>
      <c r="B8" s="22">
        <v>504</v>
      </c>
      <c r="C8" s="23">
        <v>1500</v>
      </c>
      <c r="D8" s="53">
        <v>5322</v>
      </c>
      <c r="E8" s="39">
        <f>SUM(C8:D8)</f>
        <v>6822</v>
      </c>
    </row>
    <row r="9" spans="1:7" x14ac:dyDescent="0.25">
      <c r="A9" s="21" t="s">
        <v>38</v>
      </c>
      <c r="B9" s="22">
        <v>511</v>
      </c>
      <c r="C9" s="23">
        <v>141833</v>
      </c>
      <c r="D9" s="53">
        <v>11392</v>
      </c>
      <c r="E9" s="39">
        <f t="shared" ref="E9:E28" si="0">SUM(C9:D9)</f>
        <v>153225</v>
      </c>
    </row>
    <row r="10" spans="1:7" x14ac:dyDescent="0.25">
      <c r="A10" s="21" t="s">
        <v>39</v>
      </c>
      <c r="B10" s="22">
        <v>512</v>
      </c>
      <c r="C10" s="23">
        <v>156917</v>
      </c>
      <c r="D10" s="53">
        <v>1014</v>
      </c>
      <c r="E10" s="39">
        <f t="shared" si="0"/>
        <v>157931</v>
      </c>
    </row>
    <row r="11" spans="1:7" x14ac:dyDescent="0.25">
      <c r="A11" s="21" t="s">
        <v>4</v>
      </c>
      <c r="B11" s="22">
        <v>513</v>
      </c>
      <c r="C11" s="23">
        <v>8500</v>
      </c>
      <c r="D11" s="53">
        <v>1869</v>
      </c>
      <c r="E11" s="39">
        <f t="shared" si="0"/>
        <v>10369</v>
      </c>
    </row>
    <row r="12" spans="1:7" x14ac:dyDescent="0.25">
      <c r="A12" s="21" t="s">
        <v>5</v>
      </c>
      <c r="B12" s="22">
        <v>518</v>
      </c>
      <c r="C12" s="23">
        <v>617592</v>
      </c>
      <c r="D12" s="53">
        <v>17000</v>
      </c>
      <c r="E12" s="39">
        <f t="shared" si="0"/>
        <v>634592</v>
      </c>
    </row>
    <row r="13" spans="1:7" x14ac:dyDescent="0.25">
      <c r="A13" s="21" t="s">
        <v>30</v>
      </c>
      <c r="B13" s="22" t="s">
        <v>31</v>
      </c>
      <c r="C13" s="23"/>
      <c r="D13" s="53"/>
      <c r="E13" s="39">
        <f t="shared" si="0"/>
        <v>0</v>
      </c>
    </row>
    <row r="14" spans="1:7" x14ac:dyDescent="0.25">
      <c r="A14" s="21" t="s">
        <v>40</v>
      </c>
      <c r="B14" s="22" t="s">
        <v>32</v>
      </c>
      <c r="C14" s="23"/>
      <c r="D14" s="53"/>
      <c r="E14" s="39">
        <f t="shared" si="0"/>
        <v>0</v>
      </c>
    </row>
    <row r="15" spans="1:7" x14ac:dyDescent="0.25">
      <c r="A15" s="21" t="s">
        <v>6</v>
      </c>
      <c r="B15" s="22">
        <v>521</v>
      </c>
      <c r="C15" s="23">
        <v>5106935.5423999997</v>
      </c>
      <c r="D15" s="53">
        <v>78079.357600000003</v>
      </c>
      <c r="E15" s="39">
        <f t="shared" si="0"/>
        <v>5185014.8999999994</v>
      </c>
    </row>
    <row r="16" spans="1:7" x14ac:dyDescent="0.25">
      <c r="A16" s="21" t="s">
        <v>7</v>
      </c>
      <c r="B16" s="22">
        <v>524</v>
      </c>
      <c r="C16" s="23">
        <v>1652190.5456000001</v>
      </c>
      <c r="D16" s="53">
        <v>22779.018100000001</v>
      </c>
      <c r="E16" s="39">
        <f t="shared" si="0"/>
        <v>1674969.5637000001</v>
      </c>
    </row>
    <row r="17" spans="1:5" x14ac:dyDescent="0.25">
      <c r="A17" s="21" t="s">
        <v>8</v>
      </c>
      <c r="B17" s="22" t="s">
        <v>9</v>
      </c>
      <c r="C17" s="23">
        <v>162346.91630000001</v>
      </c>
      <c r="D17" s="53">
        <v>827.49250000000006</v>
      </c>
      <c r="E17" s="39">
        <f t="shared" si="0"/>
        <v>163174.4088</v>
      </c>
    </row>
    <row r="18" spans="1:5" x14ac:dyDescent="0.25">
      <c r="A18" s="21" t="s">
        <v>33</v>
      </c>
      <c r="B18" s="22" t="s">
        <v>48</v>
      </c>
      <c r="C18" s="23">
        <v>1500</v>
      </c>
      <c r="D18" s="53"/>
      <c r="E18" s="39">
        <f t="shared" si="0"/>
        <v>1500</v>
      </c>
    </row>
    <row r="19" spans="1:5" x14ac:dyDescent="0.25">
      <c r="A19" s="21" t="s">
        <v>34</v>
      </c>
      <c r="B19" s="22" t="s">
        <v>47</v>
      </c>
      <c r="C19" s="50"/>
      <c r="D19" s="53"/>
      <c r="E19" s="39">
        <f t="shared" si="0"/>
        <v>0</v>
      </c>
    </row>
    <row r="20" spans="1:5" x14ac:dyDescent="0.25">
      <c r="A20" s="21" t="s">
        <v>10</v>
      </c>
      <c r="B20" s="22">
        <v>543</v>
      </c>
      <c r="C20" s="50"/>
      <c r="D20" s="53"/>
      <c r="E20" s="39">
        <f>SUM(C20:D20)</f>
        <v>0</v>
      </c>
    </row>
    <row r="21" spans="1:5" x14ac:dyDescent="0.25">
      <c r="A21" s="21" t="s">
        <v>54</v>
      </c>
      <c r="B21" s="22" t="s">
        <v>46</v>
      </c>
      <c r="C21" s="23">
        <v>830050</v>
      </c>
      <c r="D21" s="53">
        <v>10309</v>
      </c>
      <c r="E21" s="39">
        <f>SUM(C21:D21)</f>
        <v>840359</v>
      </c>
    </row>
    <row r="22" spans="1:5" x14ac:dyDescent="0.25">
      <c r="A22" s="21" t="s">
        <v>35</v>
      </c>
      <c r="B22" s="22">
        <v>551</v>
      </c>
      <c r="C22" s="23">
        <v>906000</v>
      </c>
      <c r="D22" s="53">
        <v>16100</v>
      </c>
      <c r="E22" s="39">
        <f>SUM(C22:D22)</f>
        <v>922100</v>
      </c>
    </row>
    <row r="23" spans="1:5" x14ac:dyDescent="0.25">
      <c r="A23" s="21" t="s">
        <v>36</v>
      </c>
      <c r="B23" s="22">
        <v>552</v>
      </c>
      <c r="C23" s="50"/>
      <c r="D23" s="53"/>
      <c r="E23" s="39">
        <f>SUM(C23:D23)</f>
        <v>0</v>
      </c>
    </row>
    <row r="24" spans="1:5" x14ac:dyDescent="0.25">
      <c r="A24" s="25" t="s">
        <v>11</v>
      </c>
      <c r="B24" s="26">
        <v>553</v>
      </c>
      <c r="C24" s="51"/>
      <c r="D24" s="55"/>
      <c r="E24" s="39">
        <f t="shared" si="0"/>
        <v>0</v>
      </c>
    </row>
    <row r="25" spans="1:5" x14ac:dyDescent="0.25">
      <c r="A25" s="21" t="s">
        <v>12</v>
      </c>
      <c r="B25" s="22">
        <v>554</v>
      </c>
      <c r="C25" s="50"/>
      <c r="D25" s="53"/>
      <c r="E25" s="39">
        <f t="shared" si="0"/>
        <v>0</v>
      </c>
    </row>
    <row r="26" spans="1:5" x14ac:dyDescent="0.25">
      <c r="A26" s="25" t="s">
        <v>37</v>
      </c>
      <c r="B26" s="26" t="s">
        <v>22</v>
      </c>
      <c r="C26" s="51"/>
      <c r="D26" s="55"/>
      <c r="E26" s="39">
        <f>SUM(C26:D26)</f>
        <v>0</v>
      </c>
    </row>
    <row r="27" spans="1:5" x14ac:dyDescent="0.25">
      <c r="A27" s="21" t="s">
        <v>41</v>
      </c>
      <c r="B27" s="22" t="s">
        <v>49</v>
      </c>
      <c r="C27" s="50"/>
      <c r="D27" s="53"/>
      <c r="E27" s="39">
        <f t="shared" si="0"/>
        <v>0</v>
      </c>
    </row>
    <row r="28" spans="1:5" ht="16.5" thickBot="1" x14ac:dyDescent="0.3">
      <c r="A28" s="21" t="s">
        <v>52</v>
      </c>
      <c r="B28" s="22" t="s">
        <v>53</v>
      </c>
      <c r="C28" s="50"/>
      <c r="D28" s="53"/>
      <c r="E28" s="39">
        <f t="shared" si="0"/>
        <v>0</v>
      </c>
    </row>
    <row r="29" spans="1:5" ht="16.5" thickBot="1" x14ac:dyDescent="0.3">
      <c r="A29" s="29" t="s">
        <v>19</v>
      </c>
      <c r="B29" s="30" t="s">
        <v>83</v>
      </c>
      <c r="C29" s="31">
        <f>SUM(C7:C20,C21:C28)</f>
        <v>10384038.0043</v>
      </c>
      <c r="D29" s="31">
        <f>SUM(D7:D20,D21:D28)</f>
        <v>199499.86819999997</v>
      </c>
      <c r="E29" s="32">
        <f>SUM(C29:D29)</f>
        <v>10583537.872500001</v>
      </c>
    </row>
    <row r="30" spans="1:5" ht="3.75" customHeight="1" x14ac:dyDescent="0.25">
      <c r="B30" s="8"/>
      <c r="C30" s="52"/>
      <c r="D30" s="52"/>
      <c r="E30" s="4"/>
    </row>
    <row r="31" spans="1:5" ht="16.5" thickBot="1" x14ac:dyDescent="0.3">
      <c r="A31" s="15" t="s">
        <v>20</v>
      </c>
      <c r="B31" s="35"/>
      <c r="C31" s="106"/>
      <c r="D31" s="107"/>
      <c r="E31" s="36"/>
    </row>
    <row r="32" spans="1:5" x14ac:dyDescent="0.25">
      <c r="A32" s="37" t="s">
        <v>82</v>
      </c>
      <c r="B32" s="18">
        <v>691</v>
      </c>
      <c r="C32" s="19">
        <v>8473843</v>
      </c>
      <c r="D32" s="54">
        <v>0</v>
      </c>
      <c r="E32" s="38">
        <f>SUM(C32:D32)</f>
        <v>8473843</v>
      </c>
    </row>
    <row r="33" spans="1:5" x14ac:dyDescent="0.25">
      <c r="A33" s="21" t="s">
        <v>26</v>
      </c>
      <c r="B33" s="22" t="s">
        <v>25</v>
      </c>
      <c r="C33" s="23">
        <v>250</v>
      </c>
      <c r="D33" s="53">
        <v>0</v>
      </c>
      <c r="E33" s="39">
        <f>SUM(C33:D33)</f>
        <v>250</v>
      </c>
    </row>
    <row r="34" spans="1:5" x14ac:dyDescent="0.25">
      <c r="A34" s="21" t="s">
        <v>42</v>
      </c>
      <c r="B34" s="22" t="s">
        <v>50</v>
      </c>
      <c r="C34" s="23">
        <v>928000</v>
      </c>
      <c r="D34" s="53">
        <v>195500</v>
      </c>
      <c r="E34" s="39">
        <f>SUM(C34:D34)</f>
        <v>1123500</v>
      </c>
    </row>
    <row r="35" spans="1:5" x14ac:dyDescent="0.25">
      <c r="A35" s="21" t="s">
        <v>43</v>
      </c>
      <c r="B35" s="22" t="s">
        <v>23</v>
      </c>
      <c r="C35" s="23">
        <v>948945</v>
      </c>
      <c r="D35" s="53">
        <v>37000</v>
      </c>
      <c r="E35" s="39">
        <f>SUM(C35:D35)</f>
        <v>985945</v>
      </c>
    </row>
    <row r="36" spans="1:5" ht="16.5" thickBot="1" x14ac:dyDescent="0.3">
      <c r="A36" s="21" t="s">
        <v>55</v>
      </c>
      <c r="B36" s="22" t="s">
        <v>24</v>
      </c>
      <c r="C36" s="50"/>
      <c r="D36" s="53"/>
      <c r="E36" s="39">
        <f>SUM(C36:D36)</f>
        <v>0</v>
      </c>
    </row>
    <row r="37" spans="1:5" ht="16.5" thickBot="1" x14ac:dyDescent="0.3">
      <c r="A37" s="29" t="s">
        <v>21</v>
      </c>
      <c r="B37" s="30" t="s">
        <v>106</v>
      </c>
      <c r="C37" s="31">
        <f>SUM(C32:C36)</f>
        <v>10351038</v>
      </c>
      <c r="D37" s="31">
        <f>SUM(D32:D36)</f>
        <v>232500</v>
      </c>
      <c r="E37" s="32">
        <f>SUM(E32:E36)</f>
        <v>10583538</v>
      </c>
    </row>
    <row r="38" spans="1:5" ht="10.5" customHeight="1" thickBot="1" x14ac:dyDescent="0.3">
      <c r="A38" s="11"/>
      <c r="B38" s="33"/>
      <c r="C38" s="108"/>
      <c r="D38" s="108"/>
      <c r="E38" s="34"/>
    </row>
    <row r="39" spans="1:5" ht="16.5" thickBot="1" x14ac:dyDescent="0.3">
      <c r="A39" s="29" t="s">
        <v>13</v>
      </c>
      <c r="B39" s="109" t="s">
        <v>107</v>
      </c>
      <c r="C39" s="110">
        <f>C37-C29</f>
        <v>-33000.004300000146</v>
      </c>
      <c r="D39" s="110">
        <f>D37-D29</f>
        <v>33000.131800000032</v>
      </c>
      <c r="E39" s="66">
        <f>E37-E29</f>
        <v>0.12749999947845936</v>
      </c>
    </row>
    <row r="40" spans="1:5" ht="3.75" customHeight="1" x14ac:dyDescent="0.25">
      <c r="C40" s="4"/>
      <c r="D40" s="4"/>
      <c r="E40" s="4"/>
    </row>
    <row r="42" spans="1:5" x14ac:dyDescent="0.25">
      <c r="A42" s="1"/>
      <c r="C42" s="4"/>
    </row>
  </sheetData>
  <mergeCells count="5">
    <mergeCell ref="E3:E4"/>
    <mergeCell ref="A3:A4"/>
    <mergeCell ref="B3:B4"/>
    <mergeCell ref="C3:C4"/>
    <mergeCell ref="D3:D4"/>
  </mergeCells>
  <phoneticPr fontId="0" type="noConversion"/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  <ignoredErrors>
    <ignoredError sqref="E7: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0" zoomScaleNormal="80" workbookViewId="0">
      <selection activeCell="C9" sqref="C9"/>
    </sheetView>
  </sheetViews>
  <sheetFormatPr defaultColWidth="9.140625" defaultRowHeight="15.75" x14ac:dyDescent="0.25"/>
  <cols>
    <col min="1" max="1" width="8.85546875" style="2" customWidth="1"/>
    <col min="2" max="2" width="62.7109375" style="2" customWidth="1"/>
    <col min="3" max="3" width="12.28515625" style="2" bestFit="1" customWidth="1"/>
    <col min="4" max="16384" width="9.140625" style="2"/>
  </cols>
  <sheetData>
    <row r="1" spans="1:5" ht="18" customHeight="1" x14ac:dyDescent="0.25">
      <c r="A1" s="60" t="s">
        <v>90</v>
      </c>
      <c r="C1" s="41" t="s">
        <v>17</v>
      </c>
    </row>
    <row r="2" spans="1:5" ht="28.5" customHeight="1" thickBot="1" x14ac:dyDescent="0.3">
      <c r="A2" s="61" t="s">
        <v>44</v>
      </c>
      <c r="C2" s="43" t="s">
        <v>27</v>
      </c>
    </row>
    <row r="3" spans="1:5" ht="18" customHeight="1" x14ac:dyDescent="0.25">
      <c r="A3" s="163" t="s">
        <v>2</v>
      </c>
      <c r="B3" s="165" t="s">
        <v>15</v>
      </c>
      <c r="C3" s="167" t="s">
        <v>87</v>
      </c>
      <c r="E3" s="56"/>
    </row>
    <row r="4" spans="1:5" ht="18" customHeight="1" x14ac:dyDescent="0.25">
      <c r="A4" s="164"/>
      <c r="B4" s="166"/>
      <c r="C4" s="168"/>
    </row>
    <row r="5" spans="1:5" ht="18" customHeight="1" x14ac:dyDescent="0.25">
      <c r="A5" s="44">
        <v>1</v>
      </c>
      <c r="B5" s="42" t="s">
        <v>116</v>
      </c>
      <c r="C5" s="24">
        <f>427876-7876+80000</f>
        <v>500000</v>
      </c>
    </row>
    <row r="6" spans="1:5" ht="18" customHeight="1" x14ac:dyDescent="0.25">
      <c r="A6" s="44">
        <v>2</v>
      </c>
      <c r="B6" s="40" t="s">
        <v>84</v>
      </c>
      <c r="C6" s="24">
        <f>10000+5000</f>
        <v>15000</v>
      </c>
    </row>
    <row r="7" spans="1:5" ht="18" customHeight="1" x14ac:dyDescent="0.25">
      <c r="A7" s="44">
        <v>3</v>
      </c>
      <c r="B7" s="40" t="s">
        <v>85</v>
      </c>
      <c r="C7" s="24">
        <f>250000+250000</f>
        <v>500000</v>
      </c>
    </row>
    <row r="8" spans="1:5" ht="18" customHeight="1" x14ac:dyDescent="0.25">
      <c r="A8" s="44">
        <v>4</v>
      </c>
      <c r="B8" s="40" t="s">
        <v>86</v>
      </c>
      <c r="C8" s="24">
        <v>0</v>
      </c>
    </row>
    <row r="9" spans="1:5" ht="18" customHeight="1" thickBot="1" x14ac:dyDescent="0.3">
      <c r="A9" s="45">
        <v>5</v>
      </c>
      <c r="B9" s="46" t="s">
        <v>14</v>
      </c>
      <c r="C9" s="47">
        <f>100000+200000</f>
        <v>300000</v>
      </c>
    </row>
    <row r="10" spans="1:5" ht="18" customHeight="1" thickBot="1" x14ac:dyDescent="0.3">
      <c r="A10" s="48">
        <v>6</v>
      </c>
      <c r="B10" s="49" t="s">
        <v>3</v>
      </c>
      <c r="C10" s="32">
        <f>SUM(C5:C9)</f>
        <v>1315000</v>
      </c>
    </row>
    <row r="11" spans="1:5" ht="18" customHeight="1" x14ac:dyDescent="0.25"/>
  </sheetData>
  <mergeCells count="3">
    <mergeCell ref="A3:A4"/>
    <mergeCell ref="B3:B4"/>
    <mergeCell ref="C3:C4"/>
  </mergeCells>
  <phoneticPr fontId="0" type="noConversion"/>
  <pageMargins left="0.64" right="0.46" top="0.53" bottom="0.56000000000000005" header="0.37" footer="0.28000000000000003"/>
  <pageSetup paperSize="9" orientation="landscape" r:id="rId1"/>
  <headerFooter alignWithMargins="0">
    <oddFooter>&amp;C&amp;"Times New Roman,Obyčejné"&amp;F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pane xSplit="1" ySplit="8" topLeftCell="B10" activePane="bottomRight" state="frozen"/>
      <selection activeCell="C28" sqref="C28"/>
      <selection pane="topRight" activeCell="C28" sqref="C28"/>
      <selection pane="bottomLeft" activeCell="C28" sqref="C28"/>
      <selection pane="bottomRight" activeCell="C23" sqref="C23"/>
    </sheetView>
  </sheetViews>
  <sheetFormatPr defaultColWidth="9.140625" defaultRowHeight="15.75" x14ac:dyDescent="0.25"/>
  <cols>
    <col min="1" max="1" width="75.85546875" style="11" bestFit="1" customWidth="1"/>
    <col min="2" max="2" width="13.28515625" style="11" customWidth="1"/>
    <col min="3" max="4" width="12.7109375" style="11" bestFit="1" customWidth="1"/>
    <col min="5" max="16384" width="9.140625" style="11"/>
  </cols>
  <sheetData>
    <row r="1" spans="1:4" ht="18" x14ac:dyDescent="0.25">
      <c r="A1" s="60" t="s">
        <v>91</v>
      </c>
      <c r="B1" s="10"/>
      <c r="C1" s="10"/>
      <c r="D1" s="10" t="s">
        <v>56</v>
      </c>
    </row>
    <row r="2" spans="1:4" x14ac:dyDescent="0.25">
      <c r="A2" s="9"/>
      <c r="B2" s="10"/>
      <c r="C2" s="10"/>
      <c r="D2" s="10"/>
    </row>
    <row r="3" spans="1:4" ht="18" x14ac:dyDescent="0.25">
      <c r="A3" s="61" t="s">
        <v>44</v>
      </c>
      <c r="B3" s="13"/>
    </row>
    <row r="4" spans="1:4" ht="16.5" thickBot="1" x14ac:dyDescent="0.3">
      <c r="A4" s="12"/>
      <c r="B4" s="13"/>
      <c r="D4" s="14" t="s">
        <v>27</v>
      </c>
    </row>
    <row r="5" spans="1:4" ht="16.7" customHeight="1" x14ac:dyDescent="0.25">
      <c r="A5" s="169" t="s">
        <v>1</v>
      </c>
      <c r="B5" s="171" t="s">
        <v>57</v>
      </c>
      <c r="C5" s="171">
        <v>2021</v>
      </c>
      <c r="D5" s="173">
        <v>2022</v>
      </c>
    </row>
    <row r="6" spans="1:4" ht="16.7" customHeight="1" thickBot="1" x14ac:dyDescent="0.3">
      <c r="A6" s="170"/>
      <c r="B6" s="172"/>
      <c r="C6" s="172"/>
      <c r="D6" s="174"/>
    </row>
    <row r="7" spans="1:4" ht="3.75" customHeight="1" x14ac:dyDescent="0.25"/>
    <row r="8" spans="1:4" s="10" customFormat="1" ht="16.5" thickBot="1" x14ac:dyDescent="0.3">
      <c r="A8" s="15" t="s">
        <v>58</v>
      </c>
      <c r="B8" s="16"/>
    </row>
    <row r="9" spans="1:4" x14ac:dyDescent="0.25">
      <c r="A9" s="17" t="s">
        <v>59</v>
      </c>
      <c r="B9" s="18" t="s">
        <v>60</v>
      </c>
      <c r="C9" s="19">
        <f>ROUND(SUM(Provoz!E7:E12)*1.05,-3)</f>
        <v>1886000</v>
      </c>
      <c r="D9" s="20">
        <f t="shared" ref="D9:D16" si="0">ROUND(C9*1.05,-3)</f>
        <v>1980000</v>
      </c>
    </row>
    <row r="10" spans="1:4" x14ac:dyDescent="0.25">
      <c r="A10" s="21" t="s">
        <v>61</v>
      </c>
      <c r="B10" s="22" t="s">
        <v>62</v>
      </c>
      <c r="C10" s="23">
        <f>ROUND(SUM(Provoz!E13:E14)*1.05,-3)</f>
        <v>0</v>
      </c>
      <c r="D10" s="24">
        <f t="shared" si="0"/>
        <v>0</v>
      </c>
    </row>
    <row r="11" spans="1:4" x14ac:dyDescent="0.25">
      <c r="A11" s="21" t="s">
        <v>63</v>
      </c>
      <c r="B11" s="22" t="s">
        <v>64</v>
      </c>
      <c r="C11" s="23">
        <f>ROUND(SUM(Provoz!E15:E17)*1.05,-3)</f>
        <v>7374000</v>
      </c>
      <c r="D11" s="24">
        <f t="shared" si="0"/>
        <v>7743000</v>
      </c>
    </row>
    <row r="12" spans="1:4" x14ac:dyDescent="0.25">
      <c r="A12" s="21" t="s">
        <v>65</v>
      </c>
      <c r="B12" s="22" t="s">
        <v>48</v>
      </c>
      <c r="C12" s="23">
        <f>ROUND(SUM(Provoz!E18)*1.05,-3)</f>
        <v>2000</v>
      </c>
      <c r="D12" s="24">
        <f t="shared" si="0"/>
        <v>2000</v>
      </c>
    </row>
    <row r="13" spans="1:4" x14ac:dyDescent="0.25">
      <c r="A13" s="21" t="s">
        <v>66</v>
      </c>
      <c r="B13" s="22" t="s">
        <v>67</v>
      </c>
      <c r="C13" s="23">
        <f>ROUND(SUM(Provoz!E19:E21)*1.05,-3)</f>
        <v>882000</v>
      </c>
      <c r="D13" s="24">
        <f t="shared" si="0"/>
        <v>926000</v>
      </c>
    </row>
    <row r="14" spans="1:4" x14ac:dyDescent="0.25">
      <c r="A14" s="21" t="s">
        <v>68</v>
      </c>
      <c r="B14" s="22" t="s">
        <v>69</v>
      </c>
      <c r="C14" s="23">
        <f>ROUND(SUM(Provoz!E22:E26)*1.05,-3)</f>
        <v>968000</v>
      </c>
      <c r="D14" s="24">
        <f t="shared" si="0"/>
        <v>1016000</v>
      </c>
    </row>
    <row r="15" spans="1:4" x14ac:dyDescent="0.25">
      <c r="A15" s="21" t="s">
        <v>70</v>
      </c>
      <c r="B15" s="22" t="s">
        <v>49</v>
      </c>
      <c r="C15" s="23">
        <f>ROUND(SUM(Provoz!E27)*1.05,-3)</f>
        <v>0</v>
      </c>
      <c r="D15" s="24">
        <f t="shared" si="0"/>
        <v>0</v>
      </c>
    </row>
    <row r="16" spans="1:4" ht="16.5" thickBot="1" x14ac:dyDescent="0.3">
      <c r="A16" s="25" t="s">
        <v>71</v>
      </c>
      <c r="B16" s="26" t="s">
        <v>53</v>
      </c>
      <c r="C16" s="27">
        <f>ROUND(SUM(Provoz!E28)*1.05,-3)</f>
        <v>0</v>
      </c>
      <c r="D16" s="28">
        <f t="shared" si="0"/>
        <v>0</v>
      </c>
    </row>
    <row r="17" spans="1:6" ht="16.5" thickBot="1" x14ac:dyDescent="0.3">
      <c r="A17" s="29" t="s">
        <v>19</v>
      </c>
      <c r="B17" s="30" t="s">
        <v>72</v>
      </c>
      <c r="C17" s="31">
        <f>SUM(C9:C16)</f>
        <v>11112000</v>
      </c>
      <c r="D17" s="32">
        <f>SUM(D9:D16)</f>
        <v>11667000</v>
      </c>
    </row>
    <row r="18" spans="1:6" ht="3.75" customHeight="1" x14ac:dyDescent="0.25">
      <c r="B18" s="33"/>
      <c r="C18" s="34"/>
      <c r="D18" s="34"/>
    </row>
    <row r="19" spans="1:6" ht="16.5" thickBot="1" x14ac:dyDescent="0.3">
      <c r="A19" s="15" t="s">
        <v>73</v>
      </c>
      <c r="B19" s="35"/>
      <c r="C19" s="36"/>
      <c r="D19" s="36"/>
    </row>
    <row r="20" spans="1:6" x14ac:dyDescent="0.25">
      <c r="A20" s="37" t="s">
        <v>74</v>
      </c>
      <c r="B20" s="18" t="s">
        <v>75</v>
      </c>
      <c r="C20" s="19">
        <f>ROUND(SUM(Provoz!E32)*1.05,-3)</f>
        <v>8898000</v>
      </c>
      <c r="D20" s="20">
        <f>ROUND(C20*1.05,-3)</f>
        <v>9343000</v>
      </c>
    </row>
    <row r="21" spans="1:6" x14ac:dyDescent="0.25">
      <c r="A21" s="21" t="s">
        <v>76</v>
      </c>
      <c r="B21" s="22" t="s">
        <v>25</v>
      </c>
      <c r="C21" s="23">
        <f>ROUND(SUM(Provoz!E33)*1.05,-3)</f>
        <v>0</v>
      </c>
      <c r="D21" s="24">
        <f>ROUND(C21*1.05,-3)</f>
        <v>0</v>
      </c>
    </row>
    <row r="22" spans="1:6" x14ac:dyDescent="0.25">
      <c r="A22" s="21" t="s">
        <v>77</v>
      </c>
      <c r="B22" s="22" t="s">
        <v>50</v>
      </c>
      <c r="C22" s="23">
        <f>ROUND(SUM(Provoz!E34)*1.05,-3)</f>
        <v>1180000</v>
      </c>
      <c r="D22" s="24">
        <f>ROUND(C22*1.05,-3)</f>
        <v>1239000</v>
      </c>
    </row>
    <row r="23" spans="1:6" x14ac:dyDescent="0.25">
      <c r="A23" s="25" t="s">
        <v>78</v>
      </c>
      <c r="B23" s="26" t="s">
        <v>23</v>
      </c>
      <c r="C23" s="27">
        <f>ROUND(SUM(Provoz!E35)*1.05,-3)-1000</f>
        <v>1034000</v>
      </c>
      <c r="D23" s="28">
        <f>ROUND(C23*1.05,-3)-1000</f>
        <v>1085000</v>
      </c>
      <c r="F23" s="62"/>
    </row>
    <row r="24" spans="1:6" ht="16.5" thickBot="1" x14ac:dyDescent="0.3">
      <c r="A24" s="21" t="s">
        <v>79</v>
      </c>
      <c r="B24" s="22" t="s">
        <v>24</v>
      </c>
      <c r="C24" s="23">
        <f>ROUND(SUM(Provoz!E36)*1.05,-3)</f>
        <v>0</v>
      </c>
      <c r="D24" s="24">
        <f>ROUND(C24*1.05,-3)</f>
        <v>0</v>
      </c>
    </row>
    <row r="25" spans="1:6" ht="16.5" thickBot="1" x14ac:dyDescent="0.3">
      <c r="A25" s="29" t="s">
        <v>21</v>
      </c>
      <c r="B25" s="30" t="s">
        <v>80</v>
      </c>
      <c r="C25" s="31">
        <f>SUM(C20:C24)</f>
        <v>11112000</v>
      </c>
      <c r="D25" s="32">
        <f>SUM(D20:D24)</f>
        <v>11667000</v>
      </c>
    </row>
    <row r="26" spans="1:6" ht="10.5" customHeight="1" thickBot="1" x14ac:dyDescent="0.3">
      <c r="B26" s="33"/>
      <c r="C26" s="34"/>
      <c r="D26" s="34"/>
    </row>
    <row r="27" spans="1:6" ht="16.5" thickBot="1" x14ac:dyDescent="0.3">
      <c r="A27" s="29" t="s">
        <v>81</v>
      </c>
      <c r="B27" s="30"/>
      <c r="C27" s="31">
        <f>C25-C17</f>
        <v>0</v>
      </c>
      <c r="D27" s="32">
        <f>D25-D17</f>
        <v>0</v>
      </c>
    </row>
    <row r="31" spans="1:6" x14ac:dyDescent="0.25">
      <c r="B31" s="57"/>
    </row>
  </sheetData>
  <mergeCells count="4">
    <mergeCell ref="A5:A6"/>
    <mergeCell ref="B5:B6"/>
    <mergeCell ref="C5:C6"/>
    <mergeCell ref="D5:D6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I38" sqref="I38"/>
    </sheetView>
  </sheetViews>
  <sheetFormatPr defaultColWidth="9.140625" defaultRowHeight="15.75" x14ac:dyDescent="0.25"/>
  <cols>
    <col min="1" max="1" width="63.7109375" style="2" customWidth="1"/>
    <col min="2" max="2" width="14.140625" style="2" customWidth="1"/>
    <col min="3" max="3" width="13.42578125" style="2" bestFit="1" customWidth="1"/>
    <col min="4" max="4" width="13.42578125" style="2" customWidth="1"/>
    <col min="5" max="5" width="13.28515625" style="2" customWidth="1"/>
    <col min="6" max="6" width="1.28515625" style="2" customWidth="1"/>
    <col min="7" max="7" width="12" style="2" bestFit="1" customWidth="1"/>
    <col min="8" max="8" width="10.7109375" style="2" customWidth="1"/>
    <col min="9" max="9" width="12" style="2" bestFit="1" customWidth="1"/>
    <col min="10" max="10" width="10.7109375" style="2" customWidth="1"/>
    <col min="11" max="16384" width="9.140625" style="2"/>
  </cols>
  <sheetData>
    <row r="1" spans="1:10" ht="18.75" x14ac:dyDescent="0.3">
      <c r="A1" s="58" t="s">
        <v>93</v>
      </c>
      <c r="B1" s="3"/>
      <c r="C1" s="5"/>
      <c r="J1" s="5" t="s">
        <v>94</v>
      </c>
    </row>
    <row r="2" spans="1:10" ht="26.25" customHeight="1" thickBot="1" x14ac:dyDescent="0.35">
      <c r="A2" s="59" t="s">
        <v>44</v>
      </c>
      <c r="B2" s="6"/>
      <c r="C2" s="5"/>
      <c r="E2" s="56"/>
      <c r="J2" s="5" t="s">
        <v>27</v>
      </c>
    </row>
    <row r="3" spans="1:10" ht="16.899999999999999" customHeight="1" x14ac:dyDescent="0.25">
      <c r="A3" s="158" t="s">
        <v>1</v>
      </c>
      <c r="B3" s="160" t="s">
        <v>108</v>
      </c>
      <c r="C3" s="180" t="s">
        <v>95</v>
      </c>
      <c r="D3" s="178" t="s">
        <v>96</v>
      </c>
      <c r="E3" s="182" t="s">
        <v>113</v>
      </c>
      <c r="G3" s="175" t="s">
        <v>104</v>
      </c>
      <c r="H3" s="176"/>
      <c r="I3" s="176"/>
      <c r="J3" s="177"/>
    </row>
    <row r="4" spans="1:10" ht="17.45" customHeight="1" thickBot="1" x14ac:dyDescent="0.3">
      <c r="A4" s="159"/>
      <c r="B4" s="161"/>
      <c r="C4" s="181"/>
      <c r="D4" s="179"/>
      <c r="E4" s="183"/>
      <c r="G4" s="130" t="s">
        <v>103</v>
      </c>
      <c r="H4" s="131" t="s">
        <v>102</v>
      </c>
      <c r="I4" s="132" t="s">
        <v>103</v>
      </c>
      <c r="J4" s="133" t="s">
        <v>102</v>
      </c>
    </row>
    <row r="5" spans="1:10" ht="5.45" customHeight="1" x14ac:dyDescent="0.25">
      <c r="G5" s="134"/>
      <c r="H5" s="72"/>
      <c r="I5" s="134"/>
      <c r="J5" s="72"/>
    </row>
    <row r="6" spans="1:10" s="3" customFormat="1" x14ac:dyDescent="0.25">
      <c r="A6" s="15" t="s">
        <v>18</v>
      </c>
      <c r="B6" s="135" t="s">
        <v>97</v>
      </c>
      <c r="C6" s="136" t="s">
        <v>98</v>
      </c>
      <c r="D6" s="136" t="s">
        <v>99</v>
      </c>
      <c r="E6" s="136" t="s">
        <v>100</v>
      </c>
      <c r="F6" s="83"/>
      <c r="G6" s="136" t="s">
        <v>101</v>
      </c>
      <c r="H6" s="136" t="s">
        <v>110</v>
      </c>
      <c r="I6" s="136" t="s">
        <v>111</v>
      </c>
      <c r="J6" s="136" t="s">
        <v>112</v>
      </c>
    </row>
    <row r="7" spans="1:10" s="3" customFormat="1" ht="5.45" customHeight="1" thickBot="1" x14ac:dyDescent="0.3">
      <c r="A7" s="15"/>
      <c r="B7" s="82"/>
      <c r="C7" s="72"/>
      <c r="D7" s="72"/>
      <c r="E7" s="72"/>
      <c r="F7" s="83"/>
      <c r="G7" s="72"/>
      <c r="H7" s="83"/>
      <c r="I7" s="72"/>
      <c r="J7" s="72"/>
    </row>
    <row r="8" spans="1:10" x14ac:dyDescent="0.25">
      <c r="A8" s="17" t="s">
        <v>28</v>
      </c>
      <c r="B8" s="18" t="s">
        <v>51</v>
      </c>
      <c r="C8" s="19">
        <f>Provoz!E7</f>
        <v>833481</v>
      </c>
      <c r="D8" s="75">
        <v>1095000</v>
      </c>
      <c r="E8" s="68">
        <v>1029720.9520899998</v>
      </c>
      <c r="G8" s="70">
        <f>C8-D8</f>
        <v>-261519</v>
      </c>
      <c r="H8" s="80">
        <f>IF(G8=0," ",G8/D8)</f>
        <v>-0.23883013698630137</v>
      </c>
      <c r="I8" s="67">
        <f>C8-E8</f>
        <v>-196239.9520899998</v>
      </c>
      <c r="J8" s="81">
        <f>IF(I8=0," ",I8/E8)</f>
        <v>-0.19057585619841599</v>
      </c>
    </row>
    <row r="9" spans="1:10" x14ac:dyDescent="0.25">
      <c r="A9" s="21" t="s">
        <v>29</v>
      </c>
      <c r="B9" s="22">
        <v>504</v>
      </c>
      <c r="C9" s="23">
        <f>Provoz!E8</f>
        <v>6822</v>
      </c>
      <c r="D9" s="76">
        <v>25200</v>
      </c>
      <c r="E9" s="65">
        <v>23520.30026</v>
      </c>
      <c r="G9" s="71">
        <f t="shared" ref="G9:G30" si="0">C9-D9</f>
        <v>-18378</v>
      </c>
      <c r="H9" s="117">
        <f t="shared" ref="H9:H30" si="1">IF(G9=0," ",G9/D9)</f>
        <v>-0.72928571428571431</v>
      </c>
      <c r="I9" s="63">
        <f t="shared" ref="I9:I30" si="2">C9-E9</f>
        <v>-16698.30026</v>
      </c>
      <c r="J9" s="124">
        <f t="shared" ref="J9:J30" si="3">IF(I9=0," ",I9/E9)</f>
        <v>-0.70995268238127496</v>
      </c>
    </row>
    <row r="10" spans="1:10" x14ac:dyDescent="0.25">
      <c r="A10" s="21" t="s">
        <v>38</v>
      </c>
      <c r="B10" s="22">
        <v>511</v>
      </c>
      <c r="C10" s="23">
        <f>Provoz!E9</f>
        <v>153225</v>
      </c>
      <c r="D10" s="76">
        <v>262891</v>
      </c>
      <c r="E10" s="65">
        <v>247056.87326000002</v>
      </c>
      <c r="G10" s="71">
        <f t="shared" si="0"/>
        <v>-109666</v>
      </c>
      <c r="H10" s="117">
        <f t="shared" si="1"/>
        <v>-0.41715387746252247</v>
      </c>
      <c r="I10" s="63">
        <f t="shared" si="2"/>
        <v>-93831.873260000022</v>
      </c>
      <c r="J10" s="124">
        <f t="shared" si="3"/>
        <v>-0.37979867559180336</v>
      </c>
    </row>
    <row r="11" spans="1:10" x14ac:dyDescent="0.25">
      <c r="A11" s="21" t="s">
        <v>39</v>
      </c>
      <c r="B11" s="22">
        <v>512</v>
      </c>
      <c r="C11" s="23">
        <f>Provoz!E10</f>
        <v>157931</v>
      </c>
      <c r="D11" s="76">
        <v>234300</v>
      </c>
      <c r="E11" s="65">
        <v>225861.71729000003</v>
      </c>
      <c r="G11" s="71">
        <f t="shared" si="0"/>
        <v>-76369</v>
      </c>
      <c r="H11" s="117">
        <f t="shared" si="1"/>
        <v>-0.32594536918480582</v>
      </c>
      <c r="I11" s="63">
        <f t="shared" si="2"/>
        <v>-67930.71729000003</v>
      </c>
      <c r="J11" s="124">
        <f t="shared" si="3"/>
        <v>-0.30076242271185299</v>
      </c>
    </row>
    <row r="12" spans="1:10" x14ac:dyDescent="0.25">
      <c r="A12" s="21" t="s">
        <v>4</v>
      </c>
      <c r="B12" s="22">
        <v>513</v>
      </c>
      <c r="C12" s="23">
        <f>Provoz!E11</f>
        <v>10369</v>
      </c>
      <c r="D12" s="76">
        <v>27000</v>
      </c>
      <c r="E12" s="65">
        <v>22714.107149999996</v>
      </c>
      <c r="G12" s="71">
        <f t="shared" si="0"/>
        <v>-16631</v>
      </c>
      <c r="H12" s="117">
        <f t="shared" si="1"/>
        <v>-0.61596296296296293</v>
      </c>
      <c r="I12" s="63">
        <f t="shared" si="2"/>
        <v>-12345.107149999996</v>
      </c>
      <c r="J12" s="124">
        <f t="shared" si="3"/>
        <v>-0.54349955595767263</v>
      </c>
    </row>
    <row r="13" spans="1:10" x14ac:dyDescent="0.25">
      <c r="A13" s="21" t="s">
        <v>5</v>
      </c>
      <c r="B13" s="22">
        <v>518</v>
      </c>
      <c r="C13" s="23">
        <f>Provoz!E12</f>
        <v>634592</v>
      </c>
      <c r="D13" s="76">
        <v>814000</v>
      </c>
      <c r="E13" s="65">
        <v>803210.00558</v>
      </c>
      <c r="G13" s="71">
        <f t="shared" si="0"/>
        <v>-179408</v>
      </c>
      <c r="H13" s="117">
        <f t="shared" si="1"/>
        <v>-0.22040294840294841</v>
      </c>
      <c r="I13" s="63">
        <f t="shared" si="2"/>
        <v>-168618.00558</v>
      </c>
      <c r="J13" s="124">
        <f t="shared" si="3"/>
        <v>-0.20993016074076482</v>
      </c>
    </row>
    <row r="14" spans="1:10" x14ac:dyDescent="0.25">
      <c r="A14" s="21" t="s">
        <v>30</v>
      </c>
      <c r="B14" s="22" t="s">
        <v>31</v>
      </c>
      <c r="C14" s="23"/>
      <c r="D14" s="76"/>
      <c r="E14" s="65">
        <v>-5639.6215199999997</v>
      </c>
      <c r="G14" s="71"/>
      <c r="H14" s="117" t="str">
        <f t="shared" si="1"/>
        <v xml:space="preserve"> </v>
      </c>
      <c r="I14" s="63">
        <f t="shared" si="2"/>
        <v>5639.6215199999997</v>
      </c>
      <c r="J14" s="124">
        <f t="shared" si="3"/>
        <v>-1</v>
      </c>
    </row>
    <row r="15" spans="1:10" x14ac:dyDescent="0.25">
      <c r="A15" s="21" t="s">
        <v>40</v>
      </c>
      <c r="B15" s="22" t="s">
        <v>32</v>
      </c>
      <c r="C15" s="23"/>
      <c r="D15" s="76"/>
      <c r="E15" s="65">
        <v>-3271.6591899999999</v>
      </c>
      <c r="G15" s="71"/>
      <c r="H15" s="117" t="str">
        <f t="shared" si="1"/>
        <v xml:space="preserve"> </v>
      </c>
      <c r="I15" s="63">
        <f t="shared" si="2"/>
        <v>3271.6591899999999</v>
      </c>
      <c r="J15" s="124">
        <f t="shared" si="3"/>
        <v>-1</v>
      </c>
    </row>
    <row r="16" spans="1:10" x14ac:dyDescent="0.25">
      <c r="A16" s="21" t="s">
        <v>6</v>
      </c>
      <c r="B16" s="22">
        <v>521</v>
      </c>
      <c r="C16" s="23">
        <f>Provoz!E15</f>
        <v>5185014.8999999994</v>
      </c>
      <c r="D16" s="76">
        <v>5407000</v>
      </c>
      <c r="E16" s="65">
        <v>5185014.9000000004</v>
      </c>
      <c r="G16" s="71">
        <f t="shared" si="0"/>
        <v>-221985.10000000056</v>
      </c>
      <c r="H16" s="117">
        <f t="shared" si="1"/>
        <v>-4.1055132235990485E-2</v>
      </c>
      <c r="I16" s="63"/>
      <c r="J16" s="124" t="str">
        <f t="shared" si="3"/>
        <v xml:space="preserve"> </v>
      </c>
    </row>
    <row r="17" spans="1:10" x14ac:dyDescent="0.25">
      <c r="A17" s="21" t="s">
        <v>7</v>
      </c>
      <c r="B17" s="22">
        <v>524</v>
      </c>
      <c r="C17" s="23">
        <f>Provoz!E16</f>
        <v>1674969.5637000001</v>
      </c>
      <c r="D17" s="76">
        <v>1746650</v>
      </c>
      <c r="E17" s="65">
        <v>1674969.5636900002</v>
      </c>
      <c r="G17" s="71">
        <f t="shared" si="0"/>
        <v>-71680.436299999943</v>
      </c>
      <c r="H17" s="117">
        <f t="shared" si="1"/>
        <v>-4.1038809320699594E-2</v>
      </c>
      <c r="I17" s="63"/>
      <c r="J17" s="124" t="str">
        <f t="shared" si="3"/>
        <v xml:space="preserve"> </v>
      </c>
    </row>
    <row r="18" spans="1:10" x14ac:dyDescent="0.25">
      <c r="A18" s="21" t="s">
        <v>8</v>
      </c>
      <c r="B18" s="22" t="s">
        <v>9</v>
      </c>
      <c r="C18" s="23">
        <f>Provoz!E17</f>
        <v>163174.4088</v>
      </c>
      <c r="D18" s="76">
        <v>184000</v>
      </c>
      <c r="E18" s="65">
        <v>163174.40876000002</v>
      </c>
      <c r="G18" s="71">
        <f t="shared" si="0"/>
        <v>-20825.591199999995</v>
      </c>
      <c r="H18" s="117">
        <f t="shared" si="1"/>
        <v>-0.11318256086956519</v>
      </c>
      <c r="I18" s="63"/>
      <c r="J18" s="124" t="str">
        <f t="shared" si="3"/>
        <v xml:space="preserve"> </v>
      </c>
    </row>
    <row r="19" spans="1:10" x14ac:dyDescent="0.25">
      <c r="A19" s="21" t="s">
        <v>33</v>
      </c>
      <c r="B19" s="22" t="s">
        <v>48</v>
      </c>
      <c r="C19" s="23">
        <f>Provoz!E18</f>
        <v>1500</v>
      </c>
      <c r="D19" s="76">
        <v>3000</v>
      </c>
      <c r="E19" s="65">
        <v>1129.2501600000001</v>
      </c>
      <c r="G19" s="71">
        <f t="shared" si="0"/>
        <v>-1500</v>
      </c>
      <c r="H19" s="117">
        <f t="shared" si="1"/>
        <v>-0.5</v>
      </c>
      <c r="I19" s="63">
        <f t="shared" si="2"/>
        <v>370.74983999999995</v>
      </c>
      <c r="J19" s="124">
        <f t="shared" si="3"/>
        <v>0.32831506528190346</v>
      </c>
    </row>
    <row r="20" spans="1:10" x14ac:dyDescent="0.25">
      <c r="A20" s="21" t="s">
        <v>34</v>
      </c>
      <c r="B20" s="22" t="s">
        <v>47</v>
      </c>
      <c r="C20" s="23"/>
      <c r="D20" s="76"/>
      <c r="E20" s="65">
        <v>987.2663100000002</v>
      </c>
      <c r="G20" s="71"/>
      <c r="H20" s="117" t="str">
        <f t="shared" si="1"/>
        <v xml:space="preserve"> </v>
      </c>
      <c r="I20" s="63">
        <f t="shared" si="2"/>
        <v>-987.2663100000002</v>
      </c>
      <c r="J20" s="124">
        <f t="shared" si="3"/>
        <v>-1</v>
      </c>
    </row>
    <row r="21" spans="1:10" x14ac:dyDescent="0.25">
      <c r="A21" s="21" t="s">
        <v>10</v>
      </c>
      <c r="B21" s="22">
        <v>543</v>
      </c>
      <c r="C21" s="23"/>
      <c r="D21" s="76"/>
      <c r="E21" s="65">
        <v>1811.42265</v>
      </c>
      <c r="G21" s="71"/>
      <c r="H21" s="117" t="str">
        <f t="shared" si="1"/>
        <v xml:space="preserve"> </v>
      </c>
      <c r="I21" s="63">
        <f t="shared" si="2"/>
        <v>-1811.42265</v>
      </c>
      <c r="J21" s="124">
        <f t="shared" si="3"/>
        <v>-1</v>
      </c>
    </row>
    <row r="22" spans="1:10" x14ac:dyDescent="0.25">
      <c r="A22" s="21" t="s">
        <v>54</v>
      </c>
      <c r="B22" s="22" t="s">
        <v>46</v>
      </c>
      <c r="C22" s="23">
        <f>Provoz!E21</f>
        <v>840359</v>
      </c>
      <c r="D22" s="77">
        <v>1703400</v>
      </c>
      <c r="E22" s="65">
        <v>1685777.7272900005</v>
      </c>
      <c r="G22" s="71">
        <f t="shared" si="0"/>
        <v>-863041</v>
      </c>
      <c r="H22" s="117">
        <f t="shared" si="1"/>
        <v>-0.50665786074909003</v>
      </c>
      <c r="I22" s="63">
        <f t="shared" si="2"/>
        <v>-845418.72729000053</v>
      </c>
      <c r="J22" s="124">
        <f t="shared" si="3"/>
        <v>-0.50150071009009423</v>
      </c>
    </row>
    <row r="23" spans="1:10" x14ac:dyDescent="0.25">
      <c r="A23" s="21" t="s">
        <v>35</v>
      </c>
      <c r="B23" s="22">
        <v>551</v>
      </c>
      <c r="C23" s="23">
        <f>Provoz!E22</f>
        <v>922100</v>
      </c>
      <c r="D23" s="76">
        <v>972000</v>
      </c>
      <c r="E23" s="65">
        <v>922564.63997999998</v>
      </c>
      <c r="G23" s="71">
        <f t="shared" si="0"/>
        <v>-49900</v>
      </c>
      <c r="H23" s="117">
        <f t="shared" si="1"/>
        <v>-5.1337448559670783E-2</v>
      </c>
      <c r="I23" s="63">
        <f t="shared" si="2"/>
        <v>-464.6399799999781</v>
      </c>
      <c r="J23" s="124">
        <f t="shared" si="3"/>
        <v>-5.0363948482791507E-4</v>
      </c>
    </row>
    <row r="24" spans="1:10" x14ac:dyDescent="0.25">
      <c r="A24" s="21" t="s">
        <v>36</v>
      </c>
      <c r="B24" s="22">
        <v>552</v>
      </c>
      <c r="C24" s="23"/>
      <c r="D24" s="76"/>
      <c r="E24" s="65">
        <v>7269.5345299999999</v>
      </c>
      <c r="G24" s="71"/>
      <c r="H24" s="117" t="str">
        <f t="shared" si="1"/>
        <v xml:space="preserve"> </v>
      </c>
      <c r="I24" s="63">
        <f t="shared" si="2"/>
        <v>-7269.5345299999999</v>
      </c>
      <c r="J24" s="124">
        <f t="shared" si="3"/>
        <v>-1</v>
      </c>
    </row>
    <row r="25" spans="1:10" x14ac:dyDescent="0.25">
      <c r="A25" s="25" t="s">
        <v>11</v>
      </c>
      <c r="B25" s="26">
        <v>553</v>
      </c>
      <c r="C25" s="23"/>
      <c r="D25" s="76"/>
      <c r="E25" s="65"/>
      <c r="G25" s="71"/>
      <c r="H25" s="117" t="str">
        <f t="shared" si="1"/>
        <v xml:space="preserve"> </v>
      </c>
      <c r="I25" s="63"/>
      <c r="J25" s="124" t="str">
        <f t="shared" si="3"/>
        <v xml:space="preserve"> </v>
      </c>
    </row>
    <row r="26" spans="1:10" x14ac:dyDescent="0.25">
      <c r="A26" s="21" t="s">
        <v>12</v>
      </c>
      <c r="B26" s="22">
        <v>554</v>
      </c>
      <c r="C26" s="23"/>
      <c r="D26" s="76"/>
      <c r="E26" s="65">
        <v>368.42973999999998</v>
      </c>
      <c r="G26" s="71"/>
      <c r="H26" s="117" t="str">
        <f t="shared" si="1"/>
        <v xml:space="preserve"> </v>
      </c>
      <c r="I26" s="63">
        <f t="shared" si="2"/>
        <v>-368.42973999999998</v>
      </c>
      <c r="J26" s="124">
        <f t="shared" si="3"/>
        <v>-1</v>
      </c>
    </row>
    <row r="27" spans="1:10" x14ac:dyDescent="0.25">
      <c r="A27" s="25" t="s">
        <v>37</v>
      </c>
      <c r="B27" s="26" t="s">
        <v>22</v>
      </c>
      <c r="C27" s="23"/>
      <c r="D27" s="76"/>
      <c r="E27" s="65">
        <v>17641.95983</v>
      </c>
      <c r="G27" s="71"/>
      <c r="H27" s="117" t="str">
        <f t="shared" si="1"/>
        <v xml:space="preserve"> </v>
      </c>
      <c r="I27" s="63">
        <f t="shared" si="2"/>
        <v>-17641.95983</v>
      </c>
      <c r="J27" s="124">
        <f t="shared" si="3"/>
        <v>-1</v>
      </c>
    </row>
    <row r="28" spans="1:10" x14ac:dyDescent="0.25">
      <c r="A28" s="21" t="s">
        <v>41</v>
      </c>
      <c r="B28" s="22" t="s">
        <v>49</v>
      </c>
      <c r="C28" s="23"/>
      <c r="D28" s="76"/>
      <c r="E28" s="65"/>
      <c r="G28" s="71"/>
      <c r="H28" s="117" t="str">
        <f t="shared" si="1"/>
        <v xml:space="preserve"> </v>
      </c>
      <c r="I28" s="63"/>
      <c r="J28" s="124" t="str">
        <f t="shared" si="3"/>
        <v xml:space="preserve"> </v>
      </c>
    </row>
    <row r="29" spans="1:10" ht="16.5" thickBot="1" x14ac:dyDescent="0.3">
      <c r="A29" s="21" t="s">
        <v>52</v>
      </c>
      <c r="B29" s="22" t="s">
        <v>53</v>
      </c>
      <c r="C29" s="23"/>
      <c r="D29" s="76"/>
      <c r="E29" s="65">
        <v>16708.505000000001</v>
      </c>
      <c r="G29" s="73"/>
      <c r="H29" s="118" t="str">
        <f t="shared" si="1"/>
        <v xml:space="preserve"> </v>
      </c>
      <c r="I29" s="79">
        <f t="shared" si="2"/>
        <v>-16708.505000000001</v>
      </c>
      <c r="J29" s="126">
        <f t="shared" si="3"/>
        <v>-1</v>
      </c>
    </row>
    <row r="30" spans="1:10" ht="18" customHeight="1" thickBot="1" x14ac:dyDescent="0.3">
      <c r="A30" s="29" t="s">
        <v>19</v>
      </c>
      <c r="B30" s="30" t="s">
        <v>83</v>
      </c>
      <c r="C30" s="74">
        <f>SUM(C8:C29)</f>
        <v>10583537.872500001</v>
      </c>
      <c r="D30" s="78">
        <f>SUM(D8:D29)</f>
        <v>12474441</v>
      </c>
      <c r="E30" s="66">
        <f>SUM(E8:E29)</f>
        <v>12020590.282860003</v>
      </c>
      <c r="G30" s="69">
        <f t="shared" si="0"/>
        <v>-1890903.1274999995</v>
      </c>
      <c r="H30" s="146">
        <f t="shared" si="1"/>
        <v>-0.15158219334237097</v>
      </c>
      <c r="I30" s="64">
        <f t="shared" si="2"/>
        <v>-1437052.4103600029</v>
      </c>
      <c r="J30" s="147">
        <f t="shared" si="3"/>
        <v>-0.11954923814424291</v>
      </c>
    </row>
    <row r="31" spans="1:10" ht="3.75" customHeight="1" x14ac:dyDescent="0.25">
      <c r="B31" s="8"/>
      <c r="C31" s="4"/>
      <c r="D31" s="4"/>
      <c r="E31" s="4"/>
      <c r="G31" s="4"/>
      <c r="H31" s="4"/>
      <c r="I31" s="4"/>
      <c r="J31" s="4"/>
    </row>
    <row r="32" spans="1:10" ht="16.5" thickBot="1" x14ac:dyDescent="0.3">
      <c r="A32" s="15" t="s">
        <v>20</v>
      </c>
      <c r="B32" s="35"/>
      <c r="C32" s="36"/>
      <c r="D32" s="36"/>
      <c r="E32" s="36"/>
      <c r="F32" s="11"/>
      <c r="G32" s="36"/>
      <c r="H32" s="36"/>
      <c r="I32" s="111"/>
      <c r="J32" s="122"/>
    </row>
    <row r="33" spans="1:10" x14ac:dyDescent="0.25">
      <c r="A33" s="37" t="s">
        <v>82</v>
      </c>
      <c r="B33" s="18">
        <v>691</v>
      </c>
      <c r="C33" s="112">
        <f>Provoz!E32</f>
        <v>8473843</v>
      </c>
      <c r="D33" s="75">
        <v>8803843</v>
      </c>
      <c r="E33" s="68">
        <v>8396169.7698100004</v>
      </c>
      <c r="F33" s="11"/>
      <c r="G33" s="70">
        <f t="shared" ref="G33:G38" si="4">C33-D33</f>
        <v>-330000</v>
      </c>
      <c r="H33" s="120">
        <f t="shared" ref="H33:H38" si="5">IF(G33=0," ",G33/D33)</f>
        <v>-3.7483630728080905E-2</v>
      </c>
      <c r="I33" s="67">
        <f t="shared" ref="I33:I38" si="6">C33-E33</f>
        <v>77673.230189999565</v>
      </c>
      <c r="J33" s="123">
        <f t="shared" ref="J33:J38" si="7">IF(I33=0," ",I33/E33)</f>
        <v>9.2510314011620149E-3</v>
      </c>
    </row>
    <row r="34" spans="1:10" x14ac:dyDescent="0.25">
      <c r="A34" s="21" t="s">
        <v>26</v>
      </c>
      <c r="B34" s="22" t="s">
        <v>25</v>
      </c>
      <c r="C34" s="113">
        <f>Provoz!E33</f>
        <v>250</v>
      </c>
      <c r="D34" s="76">
        <v>4000</v>
      </c>
      <c r="E34" s="65">
        <v>5446.3517300000003</v>
      </c>
      <c r="F34" s="11"/>
      <c r="G34" s="71">
        <f t="shared" si="4"/>
        <v>-3750</v>
      </c>
      <c r="H34" s="117">
        <f t="shared" si="5"/>
        <v>-0.9375</v>
      </c>
      <c r="I34" s="63">
        <f t="shared" si="6"/>
        <v>-5196.3517300000003</v>
      </c>
      <c r="J34" s="124">
        <f t="shared" si="7"/>
        <v>-0.95409771303918334</v>
      </c>
    </row>
    <row r="35" spans="1:10" x14ac:dyDescent="0.25">
      <c r="A35" s="21" t="s">
        <v>42</v>
      </c>
      <c r="B35" s="22" t="s">
        <v>50</v>
      </c>
      <c r="C35" s="113">
        <f>Provoz!E34</f>
        <v>1123500</v>
      </c>
      <c r="D35" s="76">
        <v>1962000</v>
      </c>
      <c r="E35" s="65">
        <v>1963780.9012700003</v>
      </c>
      <c r="F35" s="11"/>
      <c r="G35" s="71">
        <f t="shared" si="4"/>
        <v>-838500</v>
      </c>
      <c r="H35" s="117">
        <f t="shared" si="5"/>
        <v>-0.42737003058103973</v>
      </c>
      <c r="I35" s="63">
        <f t="shared" si="6"/>
        <v>-840280.90127000026</v>
      </c>
      <c r="J35" s="124">
        <f t="shared" si="7"/>
        <v>-0.42788933364540854</v>
      </c>
    </row>
    <row r="36" spans="1:10" x14ac:dyDescent="0.25">
      <c r="A36" s="21" t="s">
        <v>43</v>
      </c>
      <c r="B36" s="22" t="s">
        <v>23</v>
      </c>
      <c r="C36" s="113">
        <f>Provoz!E35</f>
        <v>985945</v>
      </c>
      <c r="D36" s="76">
        <v>1704598</v>
      </c>
      <c r="E36" s="65">
        <v>1697733.6922900002</v>
      </c>
      <c r="F36" s="11"/>
      <c r="G36" s="71">
        <f t="shared" si="4"/>
        <v>-718653</v>
      </c>
      <c r="H36" s="117">
        <f t="shared" si="5"/>
        <v>-0.42159676357710146</v>
      </c>
      <c r="I36" s="63">
        <f t="shared" si="6"/>
        <v>-711788.69229000015</v>
      </c>
      <c r="J36" s="124">
        <f t="shared" si="7"/>
        <v>-0.4192581531028573</v>
      </c>
    </row>
    <row r="37" spans="1:10" ht="16.5" thickBot="1" x14ac:dyDescent="0.3">
      <c r="A37" s="21" t="s">
        <v>55</v>
      </c>
      <c r="B37" s="22" t="s">
        <v>24</v>
      </c>
      <c r="C37" s="113"/>
      <c r="D37" s="76"/>
      <c r="E37" s="65">
        <v>20407.723700000002</v>
      </c>
      <c r="F37" s="11"/>
      <c r="G37" s="114"/>
      <c r="H37" s="121" t="str">
        <f t="shared" si="5"/>
        <v xml:space="preserve"> </v>
      </c>
      <c r="I37" s="115">
        <f t="shared" si="6"/>
        <v>-20407.723700000002</v>
      </c>
      <c r="J37" s="125">
        <f t="shared" si="7"/>
        <v>-1</v>
      </c>
    </row>
    <row r="38" spans="1:10" ht="18" customHeight="1" thickBot="1" x14ac:dyDescent="0.3">
      <c r="A38" s="29" t="s">
        <v>21</v>
      </c>
      <c r="B38" s="30" t="s">
        <v>106</v>
      </c>
      <c r="C38" s="74">
        <f>SUM(C33:C37)</f>
        <v>10583538</v>
      </c>
      <c r="D38" s="78">
        <f>SUM(D33:D37)</f>
        <v>12474441</v>
      </c>
      <c r="E38" s="66">
        <f>SUM(E33:E37)</f>
        <v>12083538.438800002</v>
      </c>
      <c r="F38" s="11"/>
      <c r="G38" s="69">
        <f t="shared" si="4"/>
        <v>-1890903</v>
      </c>
      <c r="H38" s="146">
        <f t="shared" si="5"/>
        <v>-0.15158218312147215</v>
      </c>
      <c r="I38" s="64">
        <f t="shared" si="6"/>
        <v>-1500000.4388000015</v>
      </c>
      <c r="J38" s="147">
        <f t="shared" si="7"/>
        <v>-0.12413586023639649</v>
      </c>
    </row>
    <row r="39" spans="1:10" ht="10.5" customHeight="1" thickBot="1" x14ac:dyDescent="0.3">
      <c r="A39" s="11"/>
      <c r="B39" s="33"/>
      <c r="C39" s="34"/>
      <c r="D39" s="34"/>
      <c r="E39" s="34"/>
      <c r="F39" s="11"/>
      <c r="G39" s="34"/>
      <c r="H39" s="34"/>
      <c r="I39" s="34"/>
      <c r="J39" s="34"/>
    </row>
    <row r="40" spans="1:10" ht="18" customHeight="1" thickBot="1" x14ac:dyDescent="0.3">
      <c r="A40" s="29" t="s">
        <v>13</v>
      </c>
      <c r="B40" s="109" t="s">
        <v>107</v>
      </c>
      <c r="C40" s="116">
        <f>C38-C30</f>
        <v>0.12749999947845936</v>
      </c>
      <c r="D40" s="78">
        <f>D38-D30</f>
        <v>0</v>
      </c>
      <c r="E40" s="66">
        <f>E38-E30</f>
        <v>62948.155939998105</v>
      </c>
      <c r="F40" s="11"/>
      <c r="G40" s="69"/>
      <c r="H40" s="119" t="str">
        <f>IF(D40=0," ",G40/D40)</f>
        <v xml:space="preserve"> </v>
      </c>
      <c r="I40" s="64">
        <f>C40-E40</f>
        <v>-62948.028439998627</v>
      </c>
      <c r="J40" s="147">
        <f>IF(I40=0," ",I40/E40)</f>
        <v>-0.99999797452367623</v>
      </c>
    </row>
    <row r="41" spans="1:10" ht="3.75" customHeight="1" x14ac:dyDescent="0.25">
      <c r="C41" s="4"/>
    </row>
    <row r="42" spans="1:10" ht="5.45" customHeight="1" x14ac:dyDescent="0.25"/>
    <row r="43" spans="1:10" x14ac:dyDescent="0.25">
      <c r="A43" s="1" t="s">
        <v>114</v>
      </c>
    </row>
  </sheetData>
  <mergeCells count="6">
    <mergeCell ref="G3:J3"/>
    <mergeCell ref="A3:A4"/>
    <mergeCell ref="B3:B4"/>
    <mergeCell ref="D3:D4"/>
    <mergeCell ref="C3:C4"/>
    <mergeCell ref="E3:E4"/>
  </mergeCells>
  <printOptions horizontalCentered="1"/>
  <pageMargins left="0" right="0" top="0.51181102362204722" bottom="0.82677165354330717" header="0" footer="7.874015748031496E-2"/>
  <pageSetup paperSize="9" scale="79" orientation="landscape" r:id="rId1"/>
  <headerFooter alignWithMargins="0">
    <oddFooter>&amp;C&amp;"Times New Roman,Obyčejné"&amp;F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80" zoomScaleNormal="80" workbookViewId="0">
      <selection activeCell="B3" sqref="B3:B4"/>
    </sheetView>
  </sheetViews>
  <sheetFormatPr defaultColWidth="9.140625" defaultRowHeight="15.75" x14ac:dyDescent="0.25"/>
  <cols>
    <col min="1" max="1" width="8.85546875" style="2" customWidth="1"/>
    <col min="2" max="2" width="62.7109375" style="2" customWidth="1"/>
    <col min="3" max="5" width="12" style="2" customWidth="1"/>
    <col min="6" max="6" width="1.5703125" style="2" customWidth="1"/>
    <col min="7" max="10" width="11.7109375" style="2" customWidth="1"/>
    <col min="11" max="16384" width="9.140625" style="2"/>
  </cols>
  <sheetData>
    <row r="1" spans="1:10" ht="18" customHeight="1" x14ac:dyDescent="0.25">
      <c r="A1" s="60" t="s">
        <v>105</v>
      </c>
      <c r="C1" s="41"/>
      <c r="J1" s="41" t="s">
        <v>109</v>
      </c>
    </row>
    <row r="2" spans="1:10" ht="28.5" customHeight="1" thickBot="1" x14ac:dyDescent="0.3">
      <c r="A2" s="61" t="s">
        <v>44</v>
      </c>
      <c r="C2" s="43"/>
      <c r="J2" s="43" t="s">
        <v>27</v>
      </c>
    </row>
    <row r="3" spans="1:10" ht="18" customHeight="1" x14ac:dyDescent="0.25">
      <c r="A3" s="163" t="s">
        <v>2</v>
      </c>
      <c r="B3" s="165" t="s">
        <v>115</v>
      </c>
      <c r="C3" s="188" t="s">
        <v>95</v>
      </c>
      <c r="D3" s="190" t="s">
        <v>96</v>
      </c>
      <c r="E3" s="192">
        <v>2019</v>
      </c>
      <c r="G3" s="163" t="s">
        <v>104</v>
      </c>
      <c r="H3" s="184"/>
      <c r="I3" s="184"/>
      <c r="J3" s="185"/>
    </row>
    <row r="4" spans="1:10" ht="18" customHeight="1" thickBot="1" x14ac:dyDescent="0.3">
      <c r="A4" s="186"/>
      <c r="B4" s="187"/>
      <c r="C4" s="189"/>
      <c r="D4" s="191"/>
      <c r="E4" s="193"/>
      <c r="G4" s="89" t="s">
        <v>103</v>
      </c>
      <c r="H4" s="90" t="s">
        <v>102</v>
      </c>
      <c r="I4" s="91" t="s">
        <v>103</v>
      </c>
      <c r="J4" s="92" t="s">
        <v>102</v>
      </c>
    </row>
    <row r="5" spans="1:10" ht="6" customHeight="1" x14ac:dyDescent="0.25">
      <c r="A5" s="137"/>
      <c r="B5" s="137"/>
      <c r="C5" s="138"/>
      <c r="D5" s="139"/>
      <c r="E5" s="140"/>
      <c r="G5" s="16"/>
      <c r="H5" s="16"/>
      <c r="I5" s="16"/>
      <c r="J5" s="16"/>
    </row>
    <row r="6" spans="1:10" ht="18" customHeight="1" x14ac:dyDescent="0.25">
      <c r="B6" s="141" t="s">
        <v>97</v>
      </c>
      <c r="C6" s="142" t="s">
        <v>98</v>
      </c>
      <c r="D6" s="142" t="s">
        <v>99</v>
      </c>
      <c r="E6" s="142" t="s">
        <v>100</v>
      </c>
      <c r="F6" s="143"/>
      <c r="G6" s="142" t="s">
        <v>101</v>
      </c>
      <c r="H6" s="142" t="s">
        <v>110</v>
      </c>
      <c r="I6" s="142" t="s">
        <v>111</v>
      </c>
      <c r="J6" s="142" t="s">
        <v>112</v>
      </c>
    </row>
    <row r="7" spans="1:10" ht="6" customHeight="1" thickBot="1" x14ac:dyDescent="0.3">
      <c r="B7" s="84"/>
      <c r="C7" s="85"/>
      <c r="D7" s="85"/>
      <c r="E7" s="85"/>
      <c r="G7" s="85"/>
      <c r="H7" s="85"/>
      <c r="I7" s="85"/>
      <c r="J7" s="85"/>
    </row>
    <row r="8" spans="1:10" ht="18" customHeight="1" x14ac:dyDescent="0.25">
      <c r="A8" s="127">
        <v>1</v>
      </c>
      <c r="B8" s="128" t="s">
        <v>92</v>
      </c>
      <c r="C8" s="150">
        <f>Investice!C5</f>
        <v>500000</v>
      </c>
      <c r="D8" s="129">
        <v>750000</v>
      </c>
      <c r="E8" s="148">
        <v>1300000</v>
      </c>
      <c r="G8" s="93">
        <f>C8-D8</f>
        <v>-250000</v>
      </c>
      <c r="H8" s="95">
        <f>IF(G8=0," ",G8/D8)</f>
        <v>-0.33333333333333331</v>
      </c>
      <c r="I8" s="94">
        <f>C8-E8</f>
        <v>-800000</v>
      </c>
      <c r="J8" s="99">
        <f>IF(I8=0," ",I8/E8)</f>
        <v>-0.61538461538461542</v>
      </c>
    </row>
    <row r="9" spans="1:10" ht="18" customHeight="1" x14ac:dyDescent="0.25">
      <c r="A9" s="44">
        <v>2</v>
      </c>
      <c r="B9" s="40" t="s">
        <v>84</v>
      </c>
      <c r="C9" s="86">
        <f>Investice!C6</f>
        <v>15000</v>
      </c>
      <c r="D9" s="87">
        <v>20000</v>
      </c>
      <c r="E9" s="149">
        <v>20000</v>
      </c>
      <c r="G9" s="103">
        <f t="shared" ref="G9:G13" si="0">C9-D9</f>
        <v>-5000</v>
      </c>
      <c r="H9" s="96">
        <f t="shared" ref="H9:H13" si="1">IF(G9=0," ",G9/D9)</f>
        <v>-0.25</v>
      </c>
      <c r="I9" s="88">
        <f t="shared" ref="I9:I13" si="2">C9-E9</f>
        <v>-5000</v>
      </c>
      <c r="J9" s="100">
        <f t="shared" ref="J9:J13" si="3">IF(I9=0," ",I9/E9)</f>
        <v>-0.25</v>
      </c>
    </row>
    <row r="10" spans="1:10" ht="18" customHeight="1" x14ac:dyDescent="0.25">
      <c r="A10" s="44">
        <v>3</v>
      </c>
      <c r="B10" s="40" t="s">
        <v>85</v>
      </c>
      <c r="C10" s="86">
        <f>Investice!C7</f>
        <v>500000</v>
      </c>
      <c r="D10" s="87">
        <v>800000</v>
      </c>
      <c r="E10" s="149">
        <v>500000</v>
      </c>
      <c r="G10" s="103">
        <f t="shared" si="0"/>
        <v>-300000</v>
      </c>
      <c r="H10" s="96">
        <f t="shared" si="1"/>
        <v>-0.375</v>
      </c>
      <c r="I10" s="88">
        <f t="shared" si="2"/>
        <v>0</v>
      </c>
      <c r="J10" s="100" t="str">
        <f t="shared" si="3"/>
        <v xml:space="preserve"> </v>
      </c>
    </row>
    <row r="11" spans="1:10" ht="18" customHeight="1" x14ac:dyDescent="0.25">
      <c r="A11" s="44">
        <v>4</v>
      </c>
      <c r="B11" s="40" t="s">
        <v>86</v>
      </c>
      <c r="C11" s="86">
        <f>Investice!C8</f>
        <v>0</v>
      </c>
      <c r="D11" s="87">
        <v>5000</v>
      </c>
      <c r="E11" s="149">
        <v>5000</v>
      </c>
      <c r="G11" s="103">
        <f t="shared" si="0"/>
        <v>-5000</v>
      </c>
      <c r="H11" s="96">
        <f t="shared" si="1"/>
        <v>-1</v>
      </c>
      <c r="I11" s="88">
        <f t="shared" si="2"/>
        <v>-5000</v>
      </c>
      <c r="J11" s="100">
        <f t="shared" si="3"/>
        <v>-1</v>
      </c>
    </row>
    <row r="12" spans="1:10" ht="18" customHeight="1" thickBot="1" x14ac:dyDescent="0.3">
      <c r="A12" s="151">
        <v>5</v>
      </c>
      <c r="B12" s="152" t="s">
        <v>14</v>
      </c>
      <c r="C12" s="153">
        <f>Investice!C9</f>
        <v>300000</v>
      </c>
      <c r="D12" s="154">
        <v>500000</v>
      </c>
      <c r="E12" s="155">
        <v>400000</v>
      </c>
      <c r="G12" s="104">
        <f t="shared" si="0"/>
        <v>-200000</v>
      </c>
      <c r="H12" s="97">
        <f t="shared" si="1"/>
        <v>-0.4</v>
      </c>
      <c r="I12" s="105">
        <f t="shared" si="2"/>
        <v>-100000</v>
      </c>
      <c r="J12" s="101">
        <f t="shared" si="3"/>
        <v>-0.25</v>
      </c>
    </row>
    <row r="13" spans="1:10" ht="18" customHeight="1" thickBot="1" x14ac:dyDescent="0.3">
      <c r="A13" s="48">
        <v>6</v>
      </c>
      <c r="B13" s="49" t="s">
        <v>3</v>
      </c>
      <c r="C13" s="74">
        <f>Investice!C10</f>
        <v>1315000</v>
      </c>
      <c r="D13" s="78">
        <f>SUM(D8:D12)</f>
        <v>2075000</v>
      </c>
      <c r="E13" s="66">
        <f>SUM(E8:E12)</f>
        <v>2225000</v>
      </c>
      <c r="G13" s="144">
        <f t="shared" si="0"/>
        <v>-760000</v>
      </c>
      <c r="H13" s="98">
        <f t="shared" si="1"/>
        <v>-0.36626506024096384</v>
      </c>
      <c r="I13" s="145">
        <f t="shared" si="2"/>
        <v>-910000</v>
      </c>
      <c r="J13" s="102">
        <f t="shared" si="3"/>
        <v>-0.40898876404494383</v>
      </c>
    </row>
    <row r="14" spans="1:10" ht="8.4499999999999993" customHeight="1" x14ac:dyDescent="0.25"/>
    <row r="15" spans="1:10" x14ac:dyDescent="0.25">
      <c r="A15" s="1"/>
    </row>
  </sheetData>
  <mergeCells count="6">
    <mergeCell ref="G3:J3"/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6" orientation="landscape" r:id="rId1"/>
  <headerFooter alignWithMargins="0">
    <oddFooter>&amp;C&amp;"Times New Roman,Obyčejné"&amp;F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Provoz</vt:lpstr>
      <vt:lpstr>Investice</vt:lpstr>
      <vt:lpstr>Strednedoby_vyhled</vt:lpstr>
      <vt:lpstr>Provoz_vývoj</vt:lpstr>
      <vt:lpstr>Investice_vývoj</vt:lpstr>
      <vt:lpstr>Investice!Oblast_tisku</vt:lpstr>
      <vt:lpstr>Investice_vývoj!Oblast_tisku</vt:lpstr>
      <vt:lpstr>Provoz!Oblast_tisku</vt:lpstr>
      <vt:lpstr>Provoz_vývoj!Oblast_tisku</vt:lpstr>
      <vt:lpstr>Strednedoby_vyhled!Oblast_tisku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Hochmann Libor</cp:lastModifiedBy>
  <cp:lastPrinted>2020-05-04T09:57:38Z</cp:lastPrinted>
  <dcterms:created xsi:type="dcterms:W3CDTF">2001-11-09T13:03:49Z</dcterms:created>
  <dcterms:modified xsi:type="dcterms:W3CDTF">2020-05-04T09:58:46Z</dcterms:modified>
</cp:coreProperties>
</file>